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0395" windowHeight="8190"/>
  </bookViews>
  <sheets>
    <sheet name="fekalna" sheetId="1" r:id="rId1"/>
    <sheet name="meteorna SEWER poletiči" sheetId="2" r:id="rId2"/>
    <sheet name="meteorna SEWER beli kamen" sheetId="3" r:id="rId3"/>
  </sheets>
  <calcPr calcId="125725"/>
</workbook>
</file>

<file path=xl/calcChain.xml><?xml version="1.0" encoding="utf-8"?>
<calcChain xmlns="http://schemas.openxmlformats.org/spreadsheetml/2006/main">
  <c r="J46" i="1"/>
  <c r="J34"/>
  <c r="J23"/>
  <c r="J10"/>
  <c r="J9"/>
  <c r="H46"/>
  <c r="H34"/>
  <c r="H23"/>
  <c r="H10"/>
  <c r="H9"/>
  <c r="T46"/>
  <c r="V46" s="1"/>
  <c r="W46" s="1"/>
  <c r="P46"/>
  <c r="Q46" s="1"/>
  <c r="M46"/>
  <c r="P9"/>
  <c r="T23"/>
  <c r="U23" s="1"/>
  <c r="T34"/>
  <c r="U34" s="1"/>
  <c r="T10"/>
  <c r="U10" s="1"/>
  <c r="T9"/>
  <c r="U9" s="1"/>
  <c r="P10"/>
  <c r="P23"/>
  <c r="M34"/>
  <c r="M23"/>
  <c r="M10"/>
  <c r="M9"/>
  <c r="Y46" l="1"/>
  <c r="X46"/>
  <c r="Z46" s="1"/>
  <c r="U46"/>
  <c r="V10"/>
  <c r="W10" s="1"/>
  <c r="V23"/>
  <c r="W23" s="1"/>
  <c r="V34"/>
  <c r="W34" s="1"/>
  <c r="Y34"/>
  <c r="X34"/>
  <c r="Z34" s="1"/>
  <c r="Y23"/>
  <c r="X23"/>
  <c r="Z23" s="1"/>
  <c r="V9"/>
  <c r="W9"/>
  <c r="P11"/>
  <c r="Q11"/>
  <c r="P12"/>
  <c r="Q12"/>
  <c r="P13"/>
  <c r="Q13"/>
  <c r="P14"/>
  <c r="Q14"/>
  <c r="P15"/>
  <c r="Q15"/>
  <c r="P16"/>
  <c r="Q16"/>
  <c r="P17"/>
  <c r="Q17"/>
  <c r="P18"/>
  <c r="Q18"/>
  <c r="P19"/>
  <c r="Q19"/>
  <c r="Q23"/>
  <c r="G11"/>
  <c r="H11"/>
  <c r="I11"/>
  <c r="J11"/>
  <c r="K11"/>
  <c r="R11" s="1"/>
  <c r="G12"/>
  <c r="H12"/>
  <c r="I12"/>
  <c r="J12"/>
  <c r="K12"/>
  <c r="R12" s="1"/>
  <c r="J13"/>
  <c r="G14"/>
  <c r="H14"/>
  <c r="I14"/>
  <c r="J14"/>
  <c r="K14"/>
  <c r="R14" s="1"/>
  <c r="G15"/>
  <c r="H15"/>
  <c r="I15"/>
  <c r="J15"/>
  <c r="K15"/>
  <c r="R15" s="1"/>
  <c r="J16"/>
  <c r="G17"/>
  <c r="H17"/>
  <c r="I17"/>
  <c r="J17"/>
  <c r="K17"/>
  <c r="R17" s="1"/>
  <c r="G18"/>
  <c r="H18"/>
  <c r="I18"/>
  <c r="J18"/>
  <c r="K18"/>
  <c r="R18" s="1"/>
  <c r="J19"/>
  <c r="P34"/>
  <c r="Q34" s="1"/>
  <c r="C36"/>
  <c r="C37"/>
  <c r="C38"/>
  <c r="C35"/>
  <c r="C34" s="1"/>
  <c r="E10"/>
  <c r="E23" s="1"/>
  <c r="C19"/>
  <c r="G19" s="1"/>
  <c r="C9"/>
  <c r="G9" s="1"/>
  <c r="Q9"/>
  <c r="I9"/>
  <c r="E46" l="1"/>
  <c r="K9"/>
  <c r="R9" s="1"/>
  <c r="X10"/>
  <c r="Y10"/>
  <c r="Y9"/>
  <c r="X9"/>
  <c r="Z9" s="1"/>
  <c r="I34"/>
  <c r="K34" s="1"/>
  <c r="R34" s="1"/>
  <c r="G34"/>
  <c r="H19"/>
  <c r="I19" s="1"/>
  <c r="K19" s="1"/>
  <c r="R19" s="1"/>
  <c r="C16"/>
  <c r="C13"/>
  <c r="Q10"/>
  <c r="Z10" l="1"/>
  <c r="C10"/>
  <c r="G13"/>
  <c r="H13"/>
  <c r="I13" s="1"/>
  <c r="K13" s="1"/>
  <c r="R13" s="1"/>
  <c r="G16"/>
  <c r="H16"/>
  <c r="I16" s="1"/>
  <c r="K16" s="1"/>
  <c r="R16" s="1"/>
  <c r="C23" l="1"/>
  <c r="C46" s="1"/>
  <c r="I10"/>
  <c r="K10" s="1"/>
  <c r="G10"/>
  <c r="I46" l="1"/>
  <c r="K46" s="1"/>
  <c r="R46" s="1"/>
  <c r="G46"/>
  <c r="R10"/>
  <c r="G23"/>
  <c r="I23"/>
  <c r="K23" s="1"/>
  <c r="R23" s="1"/>
</calcChain>
</file>

<file path=xl/sharedStrings.xml><?xml version="1.0" encoding="utf-8"?>
<sst xmlns="http://schemas.openxmlformats.org/spreadsheetml/2006/main" count="461" uniqueCount="144">
  <si>
    <t>Oznaka</t>
  </si>
  <si>
    <t>M2.K1 ma</t>
  </si>
  <si>
    <t>M2.K1.C1</t>
  </si>
  <si>
    <t>M2.K1.C2</t>
  </si>
  <si>
    <t>M2.K1.C3</t>
  </si>
  <si>
    <t>M2.K1.C4</t>
  </si>
  <si>
    <t>M2.K1.C5</t>
  </si>
  <si>
    <t>M2.K1.C6</t>
  </si>
  <si>
    <t>M2.K1.C7</t>
  </si>
  <si>
    <t>M2.K1.C8</t>
  </si>
  <si>
    <t>M2.K1.C9</t>
  </si>
  <si>
    <t>M2.K1.C10</t>
  </si>
  <si>
    <t>M2.K1.C11</t>
  </si>
  <si>
    <t>M2.K1.C12</t>
  </si>
  <si>
    <t>M2.K1.C13</t>
  </si>
  <si>
    <t>M2.K2 mb</t>
  </si>
  <si>
    <t>M2.K2.C1</t>
  </si>
  <si>
    <t>M2.K2.C2</t>
  </si>
  <si>
    <t>M2.K2.C3</t>
  </si>
  <si>
    <t>M2.K2.C4</t>
  </si>
  <si>
    <t>M2.K2.C5</t>
  </si>
  <si>
    <t>M2.K2.C6</t>
  </si>
  <si>
    <t>M2.K2.C7</t>
  </si>
  <si>
    <t>M2.K2.C8</t>
  </si>
  <si>
    <t>M2.K2.C9</t>
  </si>
  <si>
    <t>M2.K2.C10</t>
  </si>
  <si>
    <t>M2.K2.C11</t>
  </si>
  <si>
    <t>M2.K2.C12</t>
  </si>
  <si>
    <t>M2.K2.C13</t>
  </si>
  <si>
    <t>M2.K2.C14</t>
  </si>
  <si>
    <t>M2.K2.C15</t>
  </si>
  <si>
    <t>M2.K3 mc</t>
  </si>
  <si>
    <t>M2.K3.C1</t>
  </si>
  <si>
    <t>M2.K3.C2</t>
  </si>
  <si>
    <t>M2.K3.C3</t>
  </si>
  <si>
    <t>M2.K3.C4</t>
  </si>
  <si>
    <t>M2.K3.C5</t>
  </si>
  <si>
    <t>M2.K4 me</t>
  </si>
  <si>
    <t>M2.K4.C1</t>
  </si>
  <si>
    <t>M2.K4.C2</t>
  </si>
  <si>
    <t>M2.K4.C3</t>
  </si>
  <si>
    <t>M2.K4.C4</t>
  </si>
  <si>
    <t>M2.K4.C5</t>
  </si>
  <si>
    <t>M2.K5 md</t>
  </si>
  <si>
    <t>M2.K5.C1</t>
  </si>
  <si>
    <t>M2.K5.C2</t>
  </si>
  <si>
    <t>M2.K5.C3</t>
  </si>
  <si>
    <t>M2.K5.C4</t>
  </si>
  <si>
    <t>M2.K5.C5</t>
  </si>
  <si>
    <t>M2.K5.C6</t>
  </si>
  <si>
    <t>M1.K3 fc</t>
  </si>
  <si>
    <t>KANAL</t>
  </si>
  <si>
    <t>NORMA PORABE</t>
  </si>
  <si>
    <t>ŠTEVILO PREBIVALCEV</t>
  </si>
  <si>
    <t>ODPADNI ODTOK</t>
  </si>
  <si>
    <t>MAKSIMALNI RAČUNSKI ODTOK</t>
  </si>
  <si>
    <t>PODATKI O KANALU</t>
  </si>
  <si>
    <t>Qmax</t>
  </si>
  <si>
    <t>Qinf</t>
  </si>
  <si>
    <t>Qmax,S</t>
  </si>
  <si>
    <t>Qmax,h</t>
  </si>
  <si>
    <t>DN</t>
  </si>
  <si>
    <t>I</t>
  </si>
  <si>
    <t>ng</t>
  </si>
  <si>
    <t>polnitev</t>
  </si>
  <si>
    <t>[l/PE dan]</t>
  </si>
  <si>
    <t>[l/dan]</t>
  </si>
  <si>
    <t>[l/h]</t>
  </si>
  <si>
    <t>[l/s]</t>
  </si>
  <si>
    <t>[mm]</t>
  </si>
  <si>
    <t>[m/s]</t>
  </si>
  <si>
    <t>[%]</t>
  </si>
  <si>
    <t>Fi [mm]</t>
  </si>
  <si>
    <t>I [%]</t>
  </si>
  <si>
    <t>L [m]</t>
  </si>
  <si>
    <t>Ng</t>
  </si>
  <si>
    <t>Qs [l/s]</t>
  </si>
  <si>
    <t>Ared</t>
  </si>
  <si>
    <t>T [s]</t>
  </si>
  <si>
    <t>Qmax[l/s]</t>
  </si>
  <si>
    <t>Vmax [m/s]</t>
  </si>
  <si>
    <t>Vmin [m/s]</t>
  </si>
  <si>
    <t>Pol. [%]kanalizacija</t>
  </si>
  <si>
    <t>Qd</t>
  </si>
  <si>
    <t>vpol</t>
  </si>
  <si>
    <t>Qpol</t>
  </si>
  <si>
    <t>vdej</t>
  </si>
  <si>
    <t>površina [ha]</t>
  </si>
  <si>
    <t>gostota naselitve [P/ha]</t>
  </si>
  <si>
    <t>M1.K4 fd</t>
  </si>
  <si>
    <t>*M1.K5 fe</t>
  </si>
  <si>
    <t>* fa</t>
  </si>
  <si>
    <t>fb</t>
  </si>
  <si>
    <t>ff</t>
  </si>
  <si>
    <t>fg</t>
  </si>
  <si>
    <t>fh</t>
  </si>
  <si>
    <t>fi</t>
  </si>
  <si>
    <t>fj</t>
  </si>
  <si>
    <t>S</t>
  </si>
  <si>
    <r>
      <t>[m</t>
    </r>
    <r>
      <rPr>
        <vertAlign val="super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]</t>
    </r>
  </si>
  <si>
    <t>a</t>
  </si>
  <si>
    <t>(tabele**)</t>
  </si>
  <si>
    <t>**vrednost razbrana iz preglednice: F. Steinman, 1999 (str.143)</t>
  </si>
  <si>
    <t>Φ</t>
  </si>
  <si>
    <t>delo</t>
  </si>
  <si>
    <t>delo S</t>
  </si>
  <si>
    <t>delo O</t>
  </si>
  <si>
    <t>v delno polne cevi</t>
  </si>
  <si>
    <t>fekalna - Poletiči</t>
  </si>
  <si>
    <t>fekalna - Beli Kamen</t>
  </si>
  <si>
    <t>fekalna - Poletiči in Beli Kamen</t>
  </si>
  <si>
    <t>povezovalni fgrav</t>
  </si>
  <si>
    <t>h0/D</t>
  </si>
  <si>
    <t>h0</t>
  </si>
  <si>
    <t>[ ‰]</t>
  </si>
  <si>
    <t>Priloga B1 Hidravlični izračun kanalizacije za odpadno vodo</t>
  </si>
  <si>
    <t>Pol. [%]</t>
  </si>
  <si>
    <t>M2.K4 md</t>
  </si>
  <si>
    <t>M2.K5 me</t>
  </si>
  <si>
    <t>M2.K6 mg</t>
  </si>
  <si>
    <t>M2.K6.C1</t>
  </si>
  <si>
    <t>M2.K6.C2</t>
  </si>
  <si>
    <t>M2.K7 mh</t>
  </si>
  <si>
    <t>M2.K7.C1</t>
  </si>
  <si>
    <t>M2.K8 mf</t>
  </si>
  <si>
    <t>M2.K8.C1</t>
  </si>
  <si>
    <t>M2.K8.C2</t>
  </si>
  <si>
    <t>M2.K8.C3</t>
  </si>
  <si>
    <t>M2.K8.C4</t>
  </si>
  <si>
    <t>M2.K8.C5</t>
  </si>
  <si>
    <t>M2.K8.C6</t>
  </si>
  <si>
    <t>M2.K8.C7</t>
  </si>
  <si>
    <t>M2.K8.C8</t>
  </si>
  <si>
    <t>M2.K8.C9</t>
  </si>
  <si>
    <t>M2.K8.C10</t>
  </si>
  <si>
    <t>M2.K8.C11</t>
  </si>
  <si>
    <t>M2.K8.C12</t>
  </si>
  <si>
    <t>M2.K8.C13</t>
  </si>
  <si>
    <t>M2.K8 mi</t>
  </si>
  <si>
    <t>M2.K9.C1</t>
  </si>
  <si>
    <t>M2.K9.C2</t>
  </si>
  <si>
    <t>Priloga B2 Hidravlični izračun kanalizacije za padavinsko vodo za naselje Poletiči (program Sewer+)</t>
  </si>
  <si>
    <t>Priloga B3 Hidravlični izračun kanalizacije za padavinsko vodo za naselje Beli Kamen (program Sewer+)</t>
  </si>
  <si>
    <t>* obodna kanalizacija, število prebivalcev priključenih na kan. sistem izračunan na podlagi gostote naselitve je 13,39 P/ha in površine priključenega območja na cevovod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</si>
</sst>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9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  <font>
      <vertAlign val="superscript"/>
      <sz val="10"/>
      <color theme="1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0">
    <xf numFmtId="0" fontId="0" fillId="0" borderId="0" xfId="0"/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 wrapText="1"/>
    </xf>
    <xf numFmtId="2" fontId="6" fillId="0" borderId="0" xfId="1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/>
    </xf>
    <xf numFmtId="2" fontId="3" fillId="0" borderId="2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0" xfId="0" applyFont="1"/>
    <xf numFmtId="0" fontId="8" fillId="0" borderId="0" xfId="0" applyFont="1"/>
    <xf numFmtId="0" fontId="3" fillId="0" borderId="1" xfId="0" applyFont="1" applyBorder="1"/>
    <xf numFmtId="3" fontId="3" fillId="0" borderId="1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center"/>
    </xf>
    <xf numFmtId="0" fontId="3" fillId="0" borderId="14" xfId="0" applyFont="1" applyBorder="1"/>
    <xf numFmtId="0" fontId="3" fillId="0" borderId="15" xfId="0" applyFont="1" applyBorder="1"/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3" fontId="3" fillId="0" borderId="16" xfId="0" applyNumberFormat="1" applyFont="1" applyBorder="1" applyAlignment="1">
      <alignment horizontal="center"/>
    </xf>
    <xf numFmtId="3" fontId="3" fillId="0" borderId="17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8" fillId="2" borderId="18" xfId="0" applyFont="1" applyFill="1" applyBorder="1"/>
    <xf numFmtId="0" fontId="8" fillId="2" borderId="21" xfId="0" applyFont="1" applyFill="1" applyBorder="1"/>
    <xf numFmtId="0" fontId="8" fillId="0" borderId="18" xfId="0" applyFont="1" applyBorder="1"/>
    <xf numFmtId="0" fontId="8" fillId="0" borderId="21" xfId="0" applyFont="1" applyBorder="1"/>
    <xf numFmtId="0" fontId="8" fillId="0" borderId="19" xfId="0" applyFont="1" applyBorder="1"/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8" fillId="2" borderId="24" xfId="0" applyFont="1" applyFill="1" applyBorder="1"/>
    <xf numFmtId="2" fontId="7" fillId="0" borderId="0" xfId="1" applyNumberFormat="1" applyFont="1" applyAlignment="1">
      <alignment vertical="center" wrapText="1"/>
    </xf>
    <xf numFmtId="3" fontId="3" fillId="0" borderId="1" xfId="0" applyNumberFormat="1" applyFont="1" applyBorder="1"/>
    <xf numFmtId="3" fontId="3" fillId="0" borderId="5" xfId="0" applyNumberFormat="1" applyFont="1" applyBorder="1"/>
    <xf numFmtId="0" fontId="2" fillId="0" borderId="7" xfId="0" applyFont="1" applyBorder="1"/>
    <xf numFmtId="3" fontId="2" fillId="0" borderId="7" xfId="0" applyNumberFormat="1" applyFont="1" applyBorder="1"/>
    <xf numFmtId="3" fontId="2" fillId="0" borderId="8" xfId="0" applyNumberFormat="1" applyFont="1" applyBorder="1"/>
    <xf numFmtId="3" fontId="3" fillId="0" borderId="2" xfId="0" applyNumberFormat="1" applyFont="1" applyBorder="1"/>
    <xf numFmtId="3" fontId="3" fillId="0" borderId="10" xfId="0" applyNumberFormat="1" applyFont="1" applyBorder="1"/>
    <xf numFmtId="0" fontId="8" fillId="2" borderId="12" xfId="0" applyFont="1" applyFill="1" applyBorder="1"/>
    <xf numFmtId="0" fontId="8" fillId="2" borderId="13" xfId="0" applyFont="1" applyFill="1" applyBorder="1"/>
    <xf numFmtId="0" fontId="3" fillId="0" borderId="16" xfId="0" applyFont="1" applyBorder="1"/>
    <xf numFmtId="3" fontId="3" fillId="0" borderId="16" xfId="0" applyNumberFormat="1" applyFont="1" applyBorder="1"/>
    <xf numFmtId="3" fontId="3" fillId="0" borderId="17" xfId="0" applyNumberFormat="1" applyFont="1" applyBorder="1"/>
    <xf numFmtId="0" fontId="8" fillId="0" borderId="25" xfId="0" applyFont="1" applyBorder="1"/>
    <xf numFmtId="0" fontId="3" fillId="0" borderId="20" xfId="0" applyFont="1" applyBorder="1"/>
    <xf numFmtId="3" fontId="3" fillId="0" borderId="20" xfId="0" applyNumberFormat="1" applyFont="1" applyBorder="1"/>
    <xf numFmtId="3" fontId="3" fillId="0" borderId="26" xfId="0" applyNumberFormat="1" applyFont="1" applyBorder="1"/>
    <xf numFmtId="0" fontId="3" fillId="0" borderId="17" xfId="0" applyFont="1" applyBorder="1"/>
    <xf numFmtId="0" fontId="2" fillId="0" borderId="2" xfId="0" applyFont="1" applyBorder="1"/>
    <xf numFmtId="3" fontId="2" fillId="0" borderId="2" xfId="0" applyNumberFormat="1" applyFont="1" applyBorder="1"/>
    <xf numFmtId="3" fontId="2" fillId="0" borderId="10" xfId="0" applyNumberFormat="1" applyFont="1" applyBorder="1"/>
    <xf numFmtId="0" fontId="6" fillId="2" borderId="12" xfId="0" applyFont="1" applyFill="1" applyBorder="1"/>
    <xf numFmtId="0" fontId="6" fillId="2" borderId="13" xfId="0" applyFont="1" applyFill="1" applyBorder="1"/>
    <xf numFmtId="0" fontId="3" fillId="0" borderId="22" xfId="0" applyFont="1" applyBorder="1"/>
    <xf numFmtId="0" fontId="8" fillId="2" borderId="27" xfId="0" applyFont="1" applyFill="1" applyBorder="1"/>
    <xf numFmtId="0" fontId="8" fillId="2" borderId="28" xfId="0" applyFont="1" applyFill="1" applyBorder="1"/>
    <xf numFmtId="0" fontId="8" fillId="2" borderId="25" xfId="0" applyFont="1" applyFill="1" applyBorder="1"/>
    <xf numFmtId="0" fontId="6" fillId="2" borderId="29" xfId="0" applyFont="1" applyFill="1" applyBorder="1"/>
    <xf numFmtId="0" fontId="2" fillId="0" borderId="15" xfId="0" applyFont="1" applyBorder="1"/>
    <xf numFmtId="0" fontId="2" fillId="0" borderId="23" xfId="0" applyFont="1" applyBorder="1"/>
    <xf numFmtId="0" fontId="6" fillId="0" borderId="21" xfId="0" applyFont="1" applyBorder="1"/>
    <xf numFmtId="0" fontId="6" fillId="0" borderId="19" xfId="0" applyFont="1" applyBorder="1"/>
    <xf numFmtId="0" fontId="6" fillId="2" borderId="3" xfId="0" applyFont="1" applyFill="1" applyBorder="1"/>
    <xf numFmtId="2" fontId="6" fillId="0" borderId="4" xfId="1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6" fillId="0" borderId="6" xfId="1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30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6" fillId="0" borderId="9" xfId="1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6" fillId="2" borderId="11" xfId="1" applyNumberFormat="1" applyFont="1" applyFill="1" applyBorder="1" applyAlignment="1">
      <alignment horizontal="center" vertical="center" wrapText="1"/>
    </xf>
    <xf numFmtId="2" fontId="8" fillId="2" borderId="12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/>
    </xf>
    <xf numFmtId="2" fontId="6" fillId="0" borderId="0" xfId="1" applyNumberFormat="1" applyFont="1" applyAlignment="1">
      <alignment horizontal="left" vertical="center" wrapText="1"/>
    </xf>
    <xf numFmtId="2" fontId="7" fillId="0" borderId="0" xfId="1" applyNumberFormat="1" applyFont="1" applyAlignment="1">
      <alignment horizontal="left" vertical="center" wrapText="1"/>
    </xf>
    <xf numFmtId="2" fontId="6" fillId="0" borderId="0" xfId="1" applyNumberFormat="1" applyFont="1" applyAlignment="1">
      <alignment horizontal="left" vertical="center" wrapText="1"/>
    </xf>
    <xf numFmtId="2" fontId="8" fillId="2" borderId="12" xfId="0" applyNumberFormat="1" applyFont="1" applyFill="1" applyBorder="1" applyAlignment="1">
      <alignment horizontal="center" vertical="center" wrapText="1"/>
    </xf>
    <xf numFmtId="2" fontId="8" fillId="2" borderId="13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2" fontId="7" fillId="0" borderId="0" xfId="1" applyNumberFormat="1" applyFont="1" applyAlignment="1">
      <alignment horizontal="center" vertical="center" wrapText="1"/>
    </xf>
  </cellXfs>
  <cellStyles count="2">
    <cellStyle name="Navadno" xfId="0" builtinId="0"/>
    <cellStyle name="Navadno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Z132"/>
  <sheetViews>
    <sheetView tabSelected="1" topLeftCell="A22" workbookViewId="0">
      <selection activeCell="J47" sqref="J47"/>
    </sheetView>
  </sheetViews>
  <sheetFormatPr defaultRowHeight="12.75"/>
  <cols>
    <col min="1" max="1" width="9.140625" style="17"/>
    <col min="2" max="2" width="14.140625" style="25" bestFit="1" customWidth="1"/>
    <col min="3" max="3" width="13.5703125" style="17" customWidth="1"/>
    <col min="4" max="4" width="11" style="17" customWidth="1"/>
    <col min="5" max="5" width="9.5703125" style="17" customWidth="1"/>
    <col min="6" max="6" width="8.42578125" style="17" bestFit="1" customWidth="1"/>
    <col min="7" max="7" width="7.42578125" style="17" bestFit="1" customWidth="1"/>
    <col min="8" max="9" width="6.5703125" style="17" bestFit="1" customWidth="1"/>
    <col min="10" max="10" width="4.28515625" style="17" bestFit="1" customWidth="1"/>
    <col min="11" max="11" width="13.140625" style="17" customWidth="1"/>
    <col min="12" max="12" width="5.7109375" style="17" bestFit="1" customWidth="1"/>
    <col min="13" max="13" width="4.5703125" style="17" bestFit="1" customWidth="1"/>
    <col min="14" max="17" width="4.85546875" style="17" bestFit="1" customWidth="1"/>
    <col min="18" max="19" width="8.7109375" style="17" bestFit="1" customWidth="1"/>
    <col min="20" max="20" width="5.7109375" style="17" bestFit="1" customWidth="1"/>
    <col min="21" max="21" width="7.28515625" style="17" bestFit="1" customWidth="1"/>
    <col min="22" max="25" width="9.140625" style="17" hidden="1" customWidth="1"/>
    <col min="26" max="26" width="8.85546875" style="17" bestFit="1" customWidth="1"/>
    <col min="27" max="16384" width="9.140625" style="17"/>
  </cols>
  <sheetData>
    <row r="2" spans="2:26" ht="38.25" customHeight="1">
      <c r="B2" s="112" t="s">
        <v>115</v>
      </c>
      <c r="C2" s="112"/>
      <c r="D2" s="112"/>
      <c r="E2" s="112"/>
      <c r="F2" s="112"/>
      <c r="G2" s="112"/>
      <c r="H2" s="112"/>
      <c r="I2" s="112"/>
      <c r="J2" s="112"/>
      <c r="K2" s="112"/>
    </row>
    <row r="4" spans="2:26" ht="25.5">
      <c r="B4" s="111" t="s">
        <v>108</v>
      </c>
    </row>
    <row r="5" spans="2:26" ht="13.5" thickBot="1">
      <c r="B5" s="21"/>
    </row>
    <row r="6" spans="2:26" s="25" customFormat="1" ht="39" thickBot="1">
      <c r="B6" s="104" t="s">
        <v>51</v>
      </c>
      <c r="C6" s="105" t="s">
        <v>53</v>
      </c>
      <c r="D6" s="105" t="s">
        <v>88</v>
      </c>
      <c r="E6" s="105" t="s">
        <v>87</v>
      </c>
      <c r="F6" s="105" t="s">
        <v>52</v>
      </c>
      <c r="G6" s="114" t="s">
        <v>54</v>
      </c>
      <c r="H6" s="114"/>
      <c r="I6" s="114"/>
      <c r="J6" s="114"/>
      <c r="K6" s="105" t="s">
        <v>55</v>
      </c>
      <c r="L6" s="114" t="s">
        <v>56</v>
      </c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5"/>
    </row>
    <row r="7" spans="2:26" ht="30.75" customHeight="1">
      <c r="B7" s="101"/>
      <c r="C7" s="102"/>
      <c r="D7" s="102"/>
      <c r="E7" s="102"/>
      <c r="F7" s="102">
        <v>82</v>
      </c>
      <c r="G7" s="102" t="s">
        <v>83</v>
      </c>
      <c r="H7" s="102" t="s">
        <v>60</v>
      </c>
      <c r="I7" s="102" t="s">
        <v>59</v>
      </c>
      <c r="J7" s="102" t="s">
        <v>58</v>
      </c>
      <c r="K7" s="102" t="s">
        <v>57</v>
      </c>
      <c r="L7" s="102" t="s">
        <v>61</v>
      </c>
      <c r="M7" s="102" t="s">
        <v>98</v>
      </c>
      <c r="N7" s="102" t="s">
        <v>62</v>
      </c>
      <c r="O7" s="102" t="s">
        <v>63</v>
      </c>
      <c r="P7" s="102" t="s">
        <v>84</v>
      </c>
      <c r="Q7" s="102" t="s">
        <v>85</v>
      </c>
      <c r="R7" s="102" t="s">
        <v>100</v>
      </c>
      <c r="S7" s="102" t="s">
        <v>112</v>
      </c>
      <c r="T7" s="102" t="s">
        <v>113</v>
      </c>
      <c r="U7" s="102" t="s">
        <v>64</v>
      </c>
      <c r="V7" s="102" t="s">
        <v>104</v>
      </c>
      <c r="W7" s="102" t="s">
        <v>103</v>
      </c>
      <c r="X7" s="102" t="s">
        <v>105</v>
      </c>
      <c r="Y7" s="102" t="s">
        <v>106</v>
      </c>
      <c r="Z7" s="103" t="s">
        <v>107</v>
      </c>
    </row>
    <row r="8" spans="2:26" ht="22.5" customHeight="1">
      <c r="B8" s="91"/>
      <c r="C8" s="10"/>
      <c r="D8" s="10"/>
      <c r="E8" s="10"/>
      <c r="F8" s="10" t="s">
        <v>65</v>
      </c>
      <c r="G8" s="10" t="s">
        <v>66</v>
      </c>
      <c r="H8" s="10" t="s">
        <v>67</v>
      </c>
      <c r="I8" s="10" t="s">
        <v>68</v>
      </c>
      <c r="J8" s="10" t="s">
        <v>68</v>
      </c>
      <c r="K8" s="10" t="s">
        <v>68</v>
      </c>
      <c r="L8" s="10" t="s">
        <v>69</v>
      </c>
      <c r="M8" s="10" t="s">
        <v>99</v>
      </c>
      <c r="N8" s="11" t="s">
        <v>114</v>
      </c>
      <c r="O8" s="10" t="s">
        <v>69</v>
      </c>
      <c r="P8" s="10" t="s">
        <v>70</v>
      </c>
      <c r="Q8" s="10" t="s">
        <v>68</v>
      </c>
      <c r="R8" s="10" t="s">
        <v>101</v>
      </c>
      <c r="S8" s="10" t="s">
        <v>101</v>
      </c>
      <c r="T8" s="10" t="s">
        <v>69</v>
      </c>
      <c r="U8" s="10" t="s">
        <v>71</v>
      </c>
      <c r="V8" s="10"/>
      <c r="W8" s="10"/>
      <c r="X8" s="10"/>
      <c r="Y8" s="10"/>
      <c r="Z8" s="92" t="s">
        <v>70</v>
      </c>
    </row>
    <row r="9" spans="2:26">
      <c r="B9" s="91" t="s">
        <v>91</v>
      </c>
      <c r="C9" s="12">
        <f>D9*E9</f>
        <v>38.429300000000005</v>
      </c>
      <c r="D9" s="11">
        <v>13.39</v>
      </c>
      <c r="E9" s="13">
        <v>2.87</v>
      </c>
      <c r="F9" s="10">
        <v>82</v>
      </c>
      <c r="G9" s="10">
        <f>C9*F9</f>
        <v>3151.2026000000005</v>
      </c>
      <c r="H9" s="10">
        <f>C9*F9/8</f>
        <v>393.90032500000007</v>
      </c>
      <c r="I9" s="10">
        <f>H9/3600</f>
        <v>0.10941675694444446</v>
      </c>
      <c r="J9" s="10">
        <f>0.15*E9</f>
        <v>0.43049999999999999</v>
      </c>
      <c r="K9" s="10">
        <f>I9+J9</f>
        <v>0.53991675694444441</v>
      </c>
      <c r="L9" s="10">
        <v>250</v>
      </c>
      <c r="M9" s="24">
        <f>((((L9/1000)^2)/4)*PI())</f>
        <v>4.9087385212340517E-2</v>
      </c>
      <c r="N9" s="10">
        <v>1</v>
      </c>
      <c r="O9" s="14">
        <v>1.0999999999999999E-2</v>
      </c>
      <c r="P9" s="10">
        <f>((1/O9)*((L9/4)^(2/3))*((N9/1000)^(0.5)))/100</f>
        <v>0.45275229427936897</v>
      </c>
      <c r="Q9" s="10">
        <f>(((3.14*L9^2)/4)*P9)/1000</f>
        <v>22.21315943808154</v>
      </c>
      <c r="R9" s="14">
        <f>(K9/1000)/((((N9/1000)^(0.5))*((L9/1000)^(8/3)))/O9)</f>
        <v>7.5720382980104467E-3</v>
      </c>
      <c r="S9" s="14">
        <v>8.7999999999999995E-2</v>
      </c>
      <c r="T9" s="14">
        <f>S9*L9</f>
        <v>22</v>
      </c>
      <c r="U9" s="10">
        <f>T9*100/L9</f>
        <v>8.8000000000000007</v>
      </c>
      <c r="V9" s="10">
        <f>((1*(L9/2)/1000)-(T9/1000))/((L9/2)/1000)</f>
        <v>0.82400000000000007</v>
      </c>
      <c r="W9" s="10">
        <f>2*ACOS(V9)</f>
        <v>1.2047226880703656</v>
      </c>
      <c r="X9" s="10">
        <f>((L9/1000)^2/8)*(W9-SIN(W9))</f>
        <v>2.1170523421839144E-3</v>
      </c>
      <c r="Y9" s="10">
        <f>((L9/1000)/8)*W9</f>
        <v>3.7647584002198926E-2</v>
      </c>
      <c r="Z9" s="92">
        <f>((1/O9)*((X9/Y9)^(2/3))*((N9/1000)^(0.5)))</f>
        <v>0.42195904878437501</v>
      </c>
    </row>
    <row r="10" spans="2:26" ht="11.25" customHeight="1">
      <c r="B10" s="91" t="s">
        <v>92</v>
      </c>
      <c r="C10" s="15">
        <f>B11*2.4+C13+C16+C19</f>
        <v>52.572999999999993</v>
      </c>
      <c r="D10" s="15"/>
      <c r="E10" s="16">
        <f>1.47+E13+E16+E19</f>
        <v>2.84</v>
      </c>
      <c r="F10" s="10">
        <v>82</v>
      </c>
      <c r="G10" s="10">
        <f>C10*F10</f>
        <v>4310.9859999999999</v>
      </c>
      <c r="H10" s="10">
        <f>C10*F10/8</f>
        <v>538.87324999999998</v>
      </c>
      <c r="I10" s="10">
        <f>H10/3600</f>
        <v>0.14968701388888889</v>
      </c>
      <c r="J10" s="10">
        <f>0.15*E10</f>
        <v>0.42599999999999999</v>
      </c>
      <c r="K10" s="10">
        <f>I10+J10</f>
        <v>0.57568701388888888</v>
      </c>
      <c r="L10" s="10">
        <v>250</v>
      </c>
      <c r="M10" s="24">
        <f>((((L10/1000)^2)/4)*PI())</f>
        <v>4.9087385212340517E-2</v>
      </c>
      <c r="N10" s="10">
        <v>17</v>
      </c>
      <c r="O10" s="14">
        <v>1.0999999999999999E-2</v>
      </c>
      <c r="P10" s="10">
        <f>((1/O10)*((L10/4)^(2/3))*((N10/1000)^(0.5)))/100</f>
        <v>1.8667455315545691</v>
      </c>
      <c r="Q10" s="10">
        <f>(((3.14*L10^2)/4)*P10)/1000</f>
        <v>91.587202641896042</v>
      </c>
      <c r="R10" s="14">
        <f t="shared" ref="R10:R19" si="0">(K10/1000)/((((N10/1000)^(0.5))*((L10/1000)^(8/3)))/O10)</f>
        <v>1.9581590656132545E-3</v>
      </c>
      <c r="S10" s="14">
        <v>4.1599999999999998E-2</v>
      </c>
      <c r="T10" s="14">
        <f>S10*L10</f>
        <v>10.4</v>
      </c>
      <c r="U10" s="10">
        <f>T10*100/L10</f>
        <v>4.16</v>
      </c>
      <c r="V10" s="10">
        <f>((1*(L10/2)/1000)-(T10/1000))/((L10/2)/1000)</f>
        <v>0.91680000000000006</v>
      </c>
      <c r="W10" s="10">
        <f>2*ACOS(V10)</f>
        <v>0.82160822301760073</v>
      </c>
      <c r="X10" s="10">
        <f>((L10/1000)^2/8)*(W10-SIN(W10))</f>
        <v>6.9817324551355031E-4</v>
      </c>
      <c r="Y10" s="10">
        <f>((L10/1000)/8)*W10</f>
        <v>2.5675256969300023E-2</v>
      </c>
      <c r="Z10" s="92">
        <f>((1/O10)*((X10/Y10)^(2/3))*((N10/1000)^(0.5)))</f>
        <v>1.0718418527363964</v>
      </c>
    </row>
    <row r="11" spans="2:26" hidden="1">
      <c r="B11" s="91">
        <v>9</v>
      </c>
      <c r="C11" s="15"/>
      <c r="D11" s="15"/>
      <c r="E11" s="16"/>
      <c r="F11" s="10">
        <v>82</v>
      </c>
      <c r="G11" s="10">
        <f t="shared" ref="G11:G23" si="1">C11*F11</f>
        <v>0</v>
      </c>
      <c r="H11" s="10">
        <f t="shared" ref="H11:H23" si="2">C11*F11/10</f>
        <v>0</v>
      </c>
      <c r="I11" s="10">
        <f t="shared" ref="I11:I23" si="3">H11/3600</f>
        <v>0</v>
      </c>
      <c r="J11" s="10">
        <f t="shared" ref="J11:J23" si="4">0.1*E11</f>
        <v>0</v>
      </c>
      <c r="K11" s="10">
        <f t="shared" ref="K11:K23" si="5">I11+J11</f>
        <v>0</v>
      </c>
      <c r="L11" s="10">
        <v>250</v>
      </c>
      <c r="M11" s="10"/>
      <c r="N11" s="10">
        <v>17</v>
      </c>
      <c r="O11" s="14">
        <v>1.0999999999999999E-2</v>
      </c>
      <c r="P11" s="10">
        <f t="shared" ref="P11:P23" si="6">((1/O11)*((L11/4)^(2/3))*((N11/1000)^(0.5)))/100</f>
        <v>1.8667455315545691</v>
      </c>
      <c r="Q11" s="10">
        <f t="shared" ref="Q11:Q19" si="7">(((3.14*L11^2)/4)*P11)/1000</f>
        <v>91.587202641896042</v>
      </c>
      <c r="R11" s="14">
        <f t="shared" si="0"/>
        <v>0</v>
      </c>
      <c r="S11" s="14"/>
      <c r="T11" s="14"/>
      <c r="U11" s="10" t="s">
        <v>64</v>
      </c>
      <c r="V11" s="10"/>
      <c r="W11" s="10"/>
      <c r="X11" s="10"/>
      <c r="Y11" s="10"/>
      <c r="Z11" s="92" t="s">
        <v>86</v>
      </c>
    </row>
    <row r="12" spans="2:26" hidden="1">
      <c r="B12" s="91"/>
      <c r="C12" s="15"/>
      <c r="D12" s="15"/>
      <c r="E12" s="16"/>
      <c r="F12" s="10">
        <v>82</v>
      </c>
      <c r="G12" s="10">
        <f t="shared" si="1"/>
        <v>0</v>
      </c>
      <c r="H12" s="10">
        <f t="shared" si="2"/>
        <v>0</v>
      </c>
      <c r="I12" s="10">
        <f t="shared" si="3"/>
        <v>0</v>
      </c>
      <c r="J12" s="10">
        <f t="shared" si="4"/>
        <v>0</v>
      </c>
      <c r="K12" s="10">
        <f t="shared" si="5"/>
        <v>0</v>
      </c>
      <c r="L12" s="10">
        <v>250</v>
      </c>
      <c r="M12" s="10"/>
      <c r="N12" s="10">
        <v>17</v>
      </c>
      <c r="O12" s="14">
        <v>1.0999999999999999E-2</v>
      </c>
      <c r="P12" s="10">
        <f t="shared" si="6"/>
        <v>1.8667455315545691</v>
      </c>
      <c r="Q12" s="10">
        <f t="shared" si="7"/>
        <v>91.587202641896042</v>
      </c>
      <c r="R12" s="14">
        <f t="shared" si="0"/>
        <v>0</v>
      </c>
      <c r="S12" s="14"/>
      <c r="T12" s="14"/>
      <c r="U12" s="10" t="s">
        <v>71</v>
      </c>
      <c r="V12" s="10"/>
      <c r="W12" s="10"/>
      <c r="X12" s="10"/>
      <c r="Y12" s="10"/>
      <c r="Z12" s="92" t="s">
        <v>70</v>
      </c>
    </row>
    <row r="13" spans="2:26" hidden="1">
      <c r="B13" s="91" t="s">
        <v>50</v>
      </c>
      <c r="C13" s="15">
        <f>B14*2.4</f>
        <v>12</v>
      </c>
      <c r="D13" s="15"/>
      <c r="E13" s="16">
        <v>0.4</v>
      </c>
      <c r="F13" s="10">
        <v>82</v>
      </c>
      <c r="G13" s="10">
        <f t="shared" si="1"/>
        <v>984</v>
      </c>
      <c r="H13" s="10">
        <f t="shared" si="2"/>
        <v>98.4</v>
      </c>
      <c r="I13" s="10">
        <f t="shared" si="3"/>
        <v>2.7333333333333334E-2</v>
      </c>
      <c r="J13" s="10">
        <f t="shared" si="4"/>
        <v>4.0000000000000008E-2</v>
      </c>
      <c r="K13" s="10">
        <f t="shared" si="5"/>
        <v>6.7333333333333342E-2</v>
      </c>
      <c r="L13" s="10">
        <v>250</v>
      </c>
      <c r="M13" s="10"/>
      <c r="N13" s="10">
        <v>17</v>
      </c>
      <c r="O13" s="14">
        <v>1.0999999999999999E-2</v>
      </c>
      <c r="P13" s="10">
        <f t="shared" si="6"/>
        <v>1.8667455315545691</v>
      </c>
      <c r="Q13" s="10">
        <f t="shared" si="7"/>
        <v>91.587202641896042</v>
      </c>
      <c r="R13" s="14">
        <f t="shared" si="0"/>
        <v>2.2902961835799472E-4</v>
      </c>
      <c r="S13" s="14"/>
      <c r="T13" s="14"/>
      <c r="U13" s="10"/>
      <c r="V13" s="10"/>
      <c r="W13" s="10"/>
      <c r="X13" s="10"/>
      <c r="Y13" s="10"/>
      <c r="Z13" s="92"/>
    </row>
    <row r="14" spans="2:26" hidden="1">
      <c r="B14" s="91">
        <v>5</v>
      </c>
      <c r="C14" s="15"/>
      <c r="D14" s="15"/>
      <c r="E14" s="16"/>
      <c r="F14" s="10">
        <v>82</v>
      </c>
      <c r="G14" s="10">
        <f t="shared" si="1"/>
        <v>0</v>
      </c>
      <c r="H14" s="10">
        <f t="shared" si="2"/>
        <v>0</v>
      </c>
      <c r="I14" s="10">
        <f t="shared" si="3"/>
        <v>0</v>
      </c>
      <c r="J14" s="10">
        <f t="shared" si="4"/>
        <v>0</v>
      </c>
      <c r="K14" s="10">
        <f t="shared" si="5"/>
        <v>0</v>
      </c>
      <c r="L14" s="10">
        <v>250</v>
      </c>
      <c r="M14" s="10"/>
      <c r="N14" s="10">
        <v>17</v>
      </c>
      <c r="O14" s="14">
        <v>1.0999999999999999E-2</v>
      </c>
      <c r="P14" s="10">
        <f t="shared" si="6"/>
        <v>1.8667455315545691</v>
      </c>
      <c r="Q14" s="10">
        <f t="shared" si="7"/>
        <v>91.587202641896042</v>
      </c>
      <c r="R14" s="14">
        <f t="shared" si="0"/>
        <v>0</v>
      </c>
      <c r="S14" s="14"/>
      <c r="T14" s="14"/>
      <c r="U14" s="10" t="s">
        <v>64</v>
      </c>
      <c r="V14" s="10"/>
      <c r="W14" s="10"/>
      <c r="X14" s="10"/>
      <c r="Y14" s="10"/>
      <c r="Z14" s="92" t="s">
        <v>86</v>
      </c>
    </row>
    <row r="15" spans="2:26" hidden="1">
      <c r="B15" s="91"/>
      <c r="C15" s="15"/>
      <c r="D15" s="15"/>
      <c r="E15" s="16"/>
      <c r="F15" s="10">
        <v>82</v>
      </c>
      <c r="G15" s="10">
        <f t="shared" si="1"/>
        <v>0</v>
      </c>
      <c r="H15" s="10">
        <f t="shared" si="2"/>
        <v>0</v>
      </c>
      <c r="I15" s="10">
        <f t="shared" si="3"/>
        <v>0</v>
      </c>
      <c r="J15" s="10">
        <f t="shared" si="4"/>
        <v>0</v>
      </c>
      <c r="K15" s="10">
        <f t="shared" si="5"/>
        <v>0</v>
      </c>
      <c r="L15" s="10">
        <v>250</v>
      </c>
      <c r="M15" s="10"/>
      <c r="N15" s="10">
        <v>17</v>
      </c>
      <c r="O15" s="14">
        <v>1.0999999999999999E-2</v>
      </c>
      <c r="P15" s="10">
        <f t="shared" si="6"/>
        <v>1.8667455315545691</v>
      </c>
      <c r="Q15" s="10">
        <f t="shared" si="7"/>
        <v>91.587202641896042</v>
      </c>
      <c r="R15" s="14">
        <f t="shared" si="0"/>
        <v>0</v>
      </c>
      <c r="S15" s="14"/>
      <c r="T15" s="14"/>
      <c r="U15" s="10" t="s">
        <v>71</v>
      </c>
      <c r="V15" s="10"/>
      <c r="W15" s="10"/>
      <c r="X15" s="10"/>
      <c r="Y15" s="10"/>
      <c r="Z15" s="92" t="s">
        <v>70</v>
      </c>
    </row>
    <row r="16" spans="2:26" hidden="1">
      <c r="B16" s="91" t="s">
        <v>89</v>
      </c>
      <c r="C16" s="15">
        <f>B17*2.4</f>
        <v>9.6</v>
      </c>
      <c r="D16" s="15"/>
      <c r="E16" s="16">
        <v>0.27</v>
      </c>
      <c r="F16" s="10">
        <v>82</v>
      </c>
      <c r="G16" s="10">
        <f t="shared" si="1"/>
        <v>787.19999999999993</v>
      </c>
      <c r="H16" s="10">
        <f t="shared" si="2"/>
        <v>78.72</v>
      </c>
      <c r="I16" s="10">
        <f t="shared" si="3"/>
        <v>2.1866666666666666E-2</v>
      </c>
      <c r="J16" s="10">
        <f t="shared" si="4"/>
        <v>2.7000000000000003E-2</v>
      </c>
      <c r="K16" s="10">
        <f t="shared" si="5"/>
        <v>4.8866666666666669E-2</v>
      </c>
      <c r="L16" s="10">
        <v>250</v>
      </c>
      <c r="M16" s="10"/>
      <c r="N16" s="10">
        <v>17</v>
      </c>
      <c r="O16" s="14">
        <v>1.0999999999999999E-2</v>
      </c>
      <c r="P16" s="10">
        <f t="shared" si="6"/>
        <v>1.8667455315545691</v>
      </c>
      <c r="Q16" s="10">
        <f t="shared" si="7"/>
        <v>91.587202641896042</v>
      </c>
      <c r="R16" s="14">
        <f t="shared" si="0"/>
        <v>1.6621654480832685E-4</v>
      </c>
      <c r="S16" s="14"/>
      <c r="T16" s="14"/>
      <c r="U16" s="10"/>
      <c r="V16" s="10"/>
      <c r="W16" s="10"/>
      <c r="X16" s="10"/>
      <c r="Y16" s="10"/>
      <c r="Z16" s="92"/>
    </row>
    <row r="17" spans="2:26" hidden="1">
      <c r="B17" s="91">
        <v>4</v>
      </c>
      <c r="C17" s="15"/>
      <c r="D17" s="15"/>
      <c r="E17" s="16"/>
      <c r="F17" s="10">
        <v>82</v>
      </c>
      <c r="G17" s="10">
        <f t="shared" si="1"/>
        <v>0</v>
      </c>
      <c r="H17" s="10">
        <f t="shared" si="2"/>
        <v>0</v>
      </c>
      <c r="I17" s="10">
        <f t="shared" si="3"/>
        <v>0</v>
      </c>
      <c r="J17" s="10">
        <f t="shared" si="4"/>
        <v>0</v>
      </c>
      <c r="K17" s="10">
        <f t="shared" si="5"/>
        <v>0</v>
      </c>
      <c r="L17" s="10">
        <v>250</v>
      </c>
      <c r="M17" s="10"/>
      <c r="N17" s="10">
        <v>17</v>
      </c>
      <c r="O17" s="14">
        <v>1.0999999999999999E-2</v>
      </c>
      <c r="P17" s="10">
        <f t="shared" si="6"/>
        <v>1.8667455315545691</v>
      </c>
      <c r="Q17" s="10">
        <f t="shared" si="7"/>
        <v>91.587202641896042</v>
      </c>
      <c r="R17" s="14">
        <f t="shared" si="0"/>
        <v>0</v>
      </c>
      <c r="S17" s="14"/>
      <c r="T17" s="14"/>
      <c r="U17" s="10"/>
      <c r="V17" s="10"/>
      <c r="W17" s="10"/>
      <c r="X17" s="10"/>
      <c r="Y17" s="10"/>
      <c r="Z17" s="92"/>
    </row>
    <row r="18" spans="2:26" hidden="1">
      <c r="B18" s="91"/>
      <c r="C18" s="12"/>
      <c r="D18" s="10"/>
      <c r="E18" s="13"/>
      <c r="F18" s="10">
        <v>82</v>
      </c>
      <c r="G18" s="10">
        <f t="shared" si="1"/>
        <v>0</v>
      </c>
      <c r="H18" s="10">
        <f t="shared" si="2"/>
        <v>0</v>
      </c>
      <c r="I18" s="10">
        <f t="shared" si="3"/>
        <v>0</v>
      </c>
      <c r="J18" s="10">
        <f t="shared" si="4"/>
        <v>0</v>
      </c>
      <c r="K18" s="10">
        <f t="shared" si="5"/>
        <v>0</v>
      </c>
      <c r="L18" s="10">
        <v>250</v>
      </c>
      <c r="M18" s="10"/>
      <c r="N18" s="10">
        <v>17</v>
      </c>
      <c r="O18" s="14">
        <v>1.0999999999999999E-2</v>
      </c>
      <c r="P18" s="10">
        <f t="shared" si="6"/>
        <v>1.8667455315545691</v>
      </c>
      <c r="Q18" s="10">
        <f t="shared" si="7"/>
        <v>91.587202641896042</v>
      </c>
      <c r="R18" s="14">
        <f t="shared" si="0"/>
        <v>0</v>
      </c>
      <c r="S18" s="14"/>
      <c r="T18" s="14"/>
      <c r="U18" s="10"/>
      <c r="V18" s="10"/>
      <c r="W18" s="10"/>
      <c r="X18" s="10"/>
      <c r="Y18" s="10"/>
      <c r="Z18" s="92"/>
    </row>
    <row r="19" spans="2:26" hidden="1">
      <c r="B19" s="91" t="s">
        <v>90</v>
      </c>
      <c r="C19" s="12">
        <f>D19*E19</f>
        <v>9.3729999999999993</v>
      </c>
      <c r="D19" s="11">
        <v>13.39</v>
      </c>
      <c r="E19" s="13">
        <v>0.7</v>
      </c>
      <c r="F19" s="10">
        <v>82</v>
      </c>
      <c r="G19" s="10">
        <f t="shared" si="1"/>
        <v>768.5859999999999</v>
      </c>
      <c r="H19" s="10">
        <f t="shared" si="2"/>
        <v>76.858599999999996</v>
      </c>
      <c r="I19" s="10">
        <f t="shared" si="3"/>
        <v>2.1349611111111111E-2</v>
      </c>
      <c r="J19" s="10">
        <f t="shared" si="4"/>
        <v>6.9999999999999993E-2</v>
      </c>
      <c r="K19" s="10">
        <f t="shared" si="5"/>
        <v>9.1349611111111104E-2</v>
      </c>
      <c r="L19" s="10">
        <v>250</v>
      </c>
      <c r="M19" s="10"/>
      <c r="N19" s="10">
        <v>17</v>
      </c>
      <c r="O19" s="14">
        <v>1.0999999999999999E-2</v>
      </c>
      <c r="P19" s="10">
        <f t="shared" si="6"/>
        <v>1.8667455315545691</v>
      </c>
      <c r="Q19" s="10">
        <f t="shared" si="7"/>
        <v>91.587202641896042</v>
      </c>
      <c r="R19" s="14">
        <f t="shared" si="0"/>
        <v>3.1071930549399516E-4</v>
      </c>
      <c r="S19" s="14"/>
      <c r="T19" s="14"/>
      <c r="U19" s="10"/>
      <c r="V19" s="10"/>
      <c r="W19" s="10"/>
      <c r="X19" s="10"/>
      <c r="Y19" s="10"/>
      <c r="Z19" s="92"/>
    </row>
    <row r="20" spans="2:26">
      <c r="B20" s="91"/>
      <c r="C20" s="12"/>
      <c r="D20" s="11"/>
      <c r="E20" s="13"/>
      <c r="F20" s="10">
        <v>82</v>
      </c>
      <c r="G20" s="10" t="s">
        <v>83</v>
      </c>
      <c r="H20" s="10" t="s">
        <v>60</v>
      </c>
      <c r="I20" s="10" t="s">
        <v>59</v>
      </c>
      <c r="J20" s="10" t="s">
        <v>58</v>
      </c>
      <c r="K20" s="10" t="s">
        <v>57</v>
      </c>
      <c r="L20" s="10" t="s">
        <v>61</v>
      </c>
      <c r="M20" s="10" t="s">
        <v>98</v>
      </c>
      <c r="N20" s="10" t="s">
        <v>62</v>
      </c>
      <c r="O20" s="10" t="s">
        <v>63</v>
      </c>
      <c r="P20" s="10" t="s">
        <v>84</v>
      </c>
      <c r="Q20" s="10" t="s">
        <v>85</v>
      </c>
      <c r="R20" s="10" t="s">
        <v>100</v>
      </c>
      <c r="S20" s="10" t="s">
        <v>112</v>
      </c>
      <c r="T20" s="10" t="s">
        <v>113</v>
      </c>
      <c r="U20" s="10" t="s">
        <v>64</v>
      </c>
      <c r="V20" s="10"/>
      <c r="W20" s="10"/>
      <c r="X20" s="10"/>
      <c r="Y20" s="10"/>
      <c r="Z20" s="92" t="s">
        <v>86</v>
      </c>
    </row>
    <row r="21" spans="2:26">
      <c r="B21" s="91"/>
      <c r="C21" s="12"/>
      <c r="D21" s="11"/>
      <c r="E21" s="13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92"/>
    </row>
    <row r="22" spans="2:26" ht="15.75">
      <c r="B22" s="91"/>
      <c r="C22" s="12"/>
      <c r="D22" s="11"/>
      <c r="E22" s="13"/>
      <c r="F22" s="10" t="s">
        <v>65</v>
      </c>
      <c r="G22" s="10" t="s">
        <v>66</v>
      </c>
      <c r="H22" s="10" t="s">
        <v>67</v>
      </c>
      <c r="I22" s="10" t="s">
        <v>68</v>
      </c>
      <c r="J22" s="10" t="s">
        <v>68</v>
      </c>
      <c r="K22" s="10" t="s">
        <v>68</v>
      </c>
      <c r="L22" s="10" t="s">
        <v>69</v>
      </c>
      <c r="M22" s="10" t="s">
        <v>99</v>
      </c>
      <c r="N22" s="11" t="s">
        <v>114</v>
      </c>
      <c r="O22" s="10" t="s">
        <v>69</v>
      </c>
      <c r="P22" s="10" t="s">
        <v>70</v>
      </c>
      <c r="Q22" s="10" t="s">
        <v>68</v>
      </c>
      <c r="R22" s="10" t="s">
        <v>101</v>
      </c>
      <c r="S22" s="10" t="s">
        <v>101</v>
      </c>
      <c r="T22" s="10" t="s">
        <v>69</v>
      </c>
      <c r="U22" s="10" t="s">
        <v>71</v>
      </c>
      <c r="V22" s="10" t="s">
        <v>104</v>
      </c>
      <c r="W22" s="10" t="s">
        <v>103</v>
      </c>
      <c r="X22" s="10" t="s">
        <v>105</v>
      </c>
      <c r="Y22" s="10" t="s">
        <v>106</v>
      </c>
      <c r="Z22" s="92" t="s">
        <v>70</v>
      </c>
    </row>
    <row r="23" spans="2:26" ht="26.25" thickBot="1">
      <c r="B23" s="93" t="s">
        <v>111</v>
      </c>
      <c r="C23" s="94">
        <f>SUM(C9:C10)</f>
        <v>91.002299999999991</v>
      </c>
      <c r="D23" s="95"/>
      <c r="E23" s="96">
        <f>SUM(E9:E10)</f>
        <v>5.71</v>
      </c>
      <c r="F23" s="97">
        <v>82</v>
      </c>
      <c r="G23" s="97">
        <f t="shared" si="1"/>
        <v>7462.1885999999995</v>
      </c>
      <c r="H23" s="97">
        <f>C23*F23/8</f>
        <v>932.77357499999994</v>
      </c>
      <c r="I23" s="97">
        <f t="shared" si="3"/>
        <v>0.2591037708333333</v>
      </c>
      <c r="J23" s="97">
        <f>0.15*E23</f>
        <v>0.85649999999999993</v>
      </c>
      <c r="K23" s="97">
        <f t="shared" si="5"/>
        <v>1.1156037708333333</v>
      </c>
      <c r="L23" s="97">
        <v>250</v>
      </c>
      <c r="M23" s="98">
        <f>((((L23/1000)^2)/4)*PI())</f>
        <v>4.9087385212340517E-2</v>
      </c>
      <c r="N23" s="97">
        <v>9.41</v>
      </c>
      <c r="O23" s="99">
        <v>1.0999999999999999E-2</v>
      </c>
      <c r="P23" s="97">
        <f t="shared" si="6"/>
        <v>1.3888504102915249</v>
      </c>
      <c r="Q23" s="97">
        <f>(((3.14*L23^2)/4)*P23)/1000</f>
        <v>68.14047325492794</v>
      </c>
      <c r="R23" s="99">
        <f>(K23/1000)/((((N23/1000)^(0.5))*((L23/1000)^(8/3)))/O23)</f>
        <v>5.1003638297627812E-3</v>
      </c>
      <c r="S23" s="99">
        <v>7.9000000000000001E-2</v>
      </c>
      <c r="T23" s="99">
        <f>S23*L23</f>
        <v>19.75</v>
      </c>
      <c r="U23" s="97">
        <f>T23*100/L23</f>
        <v>7.9</v>
      </c>
      <c r="V23" s="97">
        <f>((1*(L23/2)/1000)-(T23/1000))/((L23/2)/1000)</f>
        <v>0.84199999999999997</v>
      </c>
      <c r="W23" s="97">
        <f>2*ACOS(V23)</f>
        <v>1.1396329387122051</v>
      </c>
      <c r="X23" s="97">
        <f>((L23/1000)^2/8)*(W23-SIN(W23))</f>
        <v>1.8058811451655138E-3</v>
      </c>
      <c r="Y23" s="97">
        <f>((L23/1000)/8)*W23</f>
        <v>3.5613529334756408E-2</v>
      </c>
      <c r="Z23" s="100">
        <f>((1/O23)*((X23/Y23)^(2/3))*((N23/1000)^(0.5)))</f>
        <v>1.2081426768883807</v>
      </c>
    </row>
    <row r="24" spans="2:26">
      <c r="B24" s="21"/>
      <c r="D24" s="2"/>
    </row>
    <row r="25" spans="2:26">
      <c r="N25" s="6"/>
      <c r="O25" s="7"/>
      <c r="P25" s="6"/>
      <c r="Q25" s="6"/>
    </row>
    <row r="26" spans="2:26">
      <c r="M26" s="8"/>
      <c r="N26" s="6"/>
      <c r="O26" s="7"/>
      <c r="P26" s="6"/>
      <c r="Q26" s="6"/>
    </row>
    <row r="27" spans="2:26">
      <c r="M27" s="18"/>
      <c r="N27" s="6"/>
      <c r="O27" s="7"/>
      <c r="P27" s="6"/>
      <c r="Q27" s="6"/>
    </row>
    <row r="28" spans="2:26">
      <c r="N28" s="6"/>
      <c r="O28" s="7"/>
      <c r="P28" s="6"/>
      <c r="Q28" s="6"/>
    </row>
    <row r="29" spans="2:26" ht="25.5" customHeight="1">
      <c r="B29" s="113" t="s">
        <v>109</v>
      </c>
      <c r="C29" s="113"/>
    </row>
    <row r="30" spans="2:26" ht="13.5" thickBot="1">
      <c r="B30" s="21"/>
    </row>
    <row r="31" spans="2:26" s="25" customFormat="1" ht="39" thickBot="1">
      <c r="B31" s="104" t="s">
        <v>51</v>
      </c>
      <c r="C31" s="105" t="s">
        <v>53</v>
      </c>
      <c r="D31" s="105" t="s">
        <v>88</v>
      </c>
      <c r="E31" s="105" t="s">
        <v>87</v>
      </c>
      <c r="F31" s="105" t="s">
        <v>52</v>
      </c>
      <c r="G31" s="114" t="s">
        <v>54</v>
      </c>
      <c r="H31" s="114"/>
      <c r="I31" s="114"/>
      <c r="J31" s="114"/>
      <c r="K31" s="105" t="s">
        <v>55</v>
      </c>
      <c r="L31" s="114" t="s">
        <v>56</v>
      </c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5"/>
    </row>
    <row r="32" spans="2:26" ht="25.5">
      <c r="B32" s="109"/>
      <c r="C32" s="102"/>
      <c r="D32" s="102"/>
      <c r="E32" s="102"/>
      <c r="F32" s="102">
        <v>82</v>
      </c>
      <c r="G32" s="102" t="s">
        <v>83</v>
      </c>
      <c r="H32" s="102" t="s">
        <v>60</v>
      </c>
      <c r="I32" s="102" t="s">
        <v>59</v>
      </c>
      <c r="J32" s="102" t="s">
        <v>58</v>
      </c>
      <c r="K32" s="102" t="s">
        <v>57</v>
      </c>
      <c r="L32" s="102" t="s">
        <v>61</v>
      </c>
      <c r="M32" s="102" t="s">
        <v>98</v>
      </c>
      <c r="N32" s="102" t="s">
        <v>62</v>
      </c>
      <c r="O32" s="102" t="s">
        <v>63</v>
      </c>
      <c r="P32" s="102" t="s">
        <v>84</v>
      </c>
      <c r="Q32" s="102" t="s">
        <v>85</v>
      </c>
      <c r="R32" s="102" t="s">
        <v>100</v>
      </c>
      <c r="S32" s="102" t="s">
        <v>112</v>
      </c>
      <c r="T32" s="102" t="s">
        <v>113</v>
      </c>
      <c r="U32" s="102" t="s">
        <v>64</v>
      </c>
      <c r="V32" s="102" t="s">
        <v>104</v>
      </c>
      <c r="W32" s="102" t="s">
        <v>103</v>
      </c>
      <c r="X32" s="102" t="s">
        <v>105</v>
      </c>
      <c r="Y32" s="102" t="s">
        <v>106</v>
      </c>
      <c r="Z32" s="103" t="s">
        <v>107</v>
      </c>
    </row>
    <row r="33" spans="2:26" ht="15.75">
      <c r="B33" s="106"/>
      <c r="C33" s="10"/>
      <c r="D33" s="11"/>
      <c r="E33" s="10"/>
      <c r="F33" s="10" t="s">
        <v>65</v>
      </c>
      <c r="G33" s="10" t="s">
        <v>66</v>
      </c>
      <c r="H33" s="10" t="s">
        <v>67</v>
      </c>
      <c r="I33" s="10" t="s">
        <v>68</v>
      </c>
      <c r="J33" s="10" t="s">
        <v>68</v>
      </c>
      <c r="K33" s="10" t="s">
        <v>68</v>
      </c>
      <c r="L33" s="10" t="s">
        <v>69</v>
      </c>
      <c r="M33" s="10" t="s">
        <v>99</v>
      </c>
      <c r="N33" s="11" t="s">
        <v>114</v>
      </c>
      <c r="O33" s="10" t="s">
        <v>69</v>
      </c>
      <c r="P33" s="10" t="s">
        <v>70</v>
      </c>
      <c r="Q33" s="10" t="s">
        <v>68</v>
      </c>
      <c r="R33" s="10" t="s">
        <v>101</v>
      </c>
      <c r="S33" s="10" t="s">
        <v>101</v>
      </c>
      <c r="T33" s="10" t="s">
        <v>69</v>
      </c>
      <c r="U33" s="10" t="s">
        <v>71</v>
      </c>
      <c r="V33" s="10"/>
      <c r="W33" s="10"/>
      <c r="X33" s="10"/>
      <c r="Y33" s="10"/>
      <c r="Z33" s="92" t="s">
        <v>70</v>
      </c>
    </row>
    <row r="34" spans="2:26" ht="13.5" thickBot="1">
      <c r="B34" s="107" t="s">
        <v>93</v>
      </c>
      <c r="C34" s="108">
        <f>2*2.4+C35+C36+C37+C38</f>
        <v>43.2</v>
      </c>
      <c r="D34" s="95"/>
      <c r="E34" s="95">
        <v>3.16</v>
      </c>
      <c r="F34" s="97">
        <v>82</v>
      </c>
      <c r="G34" s="97">
        <f>C34*F34</f>
        <v>3542.4</v>
      </c>
      <c r="H34" s="97">
        <f>C34*F34/8</f>
        <v>442.8</v>
      </c>
      <c r="I34" s="97">
        <f>H34/3600</f>
        <v>0.123</v>
      </c>
      <c r="J34" s="97">
        <f>0.15*E34</f>
        <v>0.47399999999999998</v>
      </c>
      <c r="K34" s="97">
        <f>I34+J34</f>
        <v>0.59699999999999998</v>
      </c>
      <c r="L34" s="97">
        <v>250</v>
      </c>
      <c r="M34" s="98">
        <f>((((L34/1000)^2)/4)*PI())</f>
        <v>4.9087385212340517E-2</v>
      </c>
      <c r="N34" s="97">
        <v>13.98</v>
      </c>
      <c r="O34" s="99">
        <v>1.0999999999999999E-2</v>
      </c>
      <c r="P34" s="97">
        <f>((1/O34)*((L34/4)^(2/3))*((N34/1000)^(0.5)))/100</f>
        <v>1.692833502401742</v>
      </c>
      <c r="Q34" s="97">
        <f>(((3.14*L34^2)/4)*P34)/1000</f>
        <v>83.05464371158547</v>
      </c>
      <c r="R34" s="99">
        <f>(K34/1000)/((((N34/1000)^(0.5))*((L34/1000)^(8/3)))/O34)</f>
        <v>2.2392714385212169E-3</v>
      </c>
      <c r="S34" s="99">
        <v>5.7000000000000002E-2</v>
      </c>
      <c r="T34" s="99">
        <f>S34*L34</f>
        <v>14.25</v>
      </c>
      <c r="U34" s="97">
        <f>T34*100/L34</f>
        <v>5.7</v>
      </c>
      <c r="V34" s="97">
        <f>((1*(L34/2)/1000)-(T34/1000))/((L34/2)/1000)</f>
        <v>0.88600000000000001</v>
      </c>
      <c r="W34" s="97">
        <f>2*ACOS(V34)</f>
        <v>0.9643002081176375</v>
      </c>
      <c r="X34" s="97">
        <f>((L34/1000)^2/8)*(W34-SIN(W34))</f>
        <v>1.114452861447679E-3</v>
      </c>
      <c r="Y34" s="97">
        <f>((L34/1000)/8)*W34</f>
        <v>3.0134381503676172E-2</v>
      </c>
      <c r="Z34" s="100">
        <f>((1/O34)*((X34/Y34)^(2/3))*((N34/1000)^(0.5)))</f>
        <v>1.1931467103886888</v>
      </c>
    </row>
    <row r="35" spans="2:26" hidden="1">
      <c r="B35" s="26" t="s">
        <v>94</v>
      </c>
      <c r="C35" s="9">
        <f>7*2.4</f>
        <v>16.8</v>
      </c>
      <c r="D35" s="2"/>
      <c r="E35" s="2"/>
      <c r="F35" s="1"/>
      <c r="N35" s="2"/>
      <c r="O35" s="4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2:26" hidden="1">
      <c r="B36" s="26" t="s">
        <v>95</v>
      </c>
      <c r="C36" s="9">
        <f>5*2.4</f>
        <v>12</v>
      </c>
      <c r="D36" s="2"/>
      <c r="E36" s="2"/>
      <c r="F36" s="1"/>
      <c r="N36" s="2"/>
      <c r="O36" s="4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2:26" hidden="1">
      <c r="B37" s="26" t="s">
        <v>96</v>
      </c>
      <c r="C37" s="9">
        <f>1*2.4</f>
        <v>2.4</v>
      </c>
      <c r="D37" s="2"/>
      <c r="E37" s="2"/>
      <c r="F37" s="1"/>
      <c r="N37" s="2"/>
      <c r="O37" s="4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2:26" hidden="1">
      <c r="B38" s="26" t="s">
        <v>97</v>
      </c>
      <c r="C38" s="9">
        <f>3*2.4</f>
        <v>7.1999999999999993</v>
      </c>
      <c r="D38" s="2"/>
      <c r="E38" s="2"/>
      <c r="F38" s="1"/>
      <c r="N38" s="2"/>
      <c r="O38" s="4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2:26">
      <c r="B39" s="26"/>
      <c r="C39" s="9"/>
      <c r="D39" s="2"/>
      <c r="E39" s="2"/>
      <c r="F39" s="1"/>
      <c r="N39" s="2"/>
      <c r="O39" s="4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2:26">
      <c r="B40" s="26"/>
      <c r="C40" s="9"/>
      <c r="D40" s="2"/>
      <c r="E40" s="2"/>
      <c r="F40" s="1"/>
      <c r="N40" s="2"/>
      <c r="O40" s="4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2:26" ht="38.25" customHeight="1">
      <c r="B41" s="113" t="s">
        <v>110</v>
      </c>
      <c r="C41" s="113"/>
    </row>
    <row r="42" spans="2:26" ht="13.5" thickBot="1">
      <c r="B42" s="21"/>
    </row>
    <row r="43" spans="2:26" s="25" customFormat="1" ht="39" thickBot="1">
      <c r="B43" s="104" t="s">
        <v>51</v>
      </c>
      <c r="C43" s="105" t="s">
        <v>53</v>
      </c>
      <c r="D43" s="105" t="s">
        <v>88</v>
      </c>
      <c r="E43" s="105" t="s">
        <v>87</v>
      </c>
      <c r="F43" s="105" t="s">
        <v>52</v>
      </c>
      <c r="G43" s="114" t="s">
        <v>54</v>
      </c>
      <c r="H43" s="114"/>
      <c r="I43" s="114"/>
      <c r="J43" s="114"/>
      <c r="K43" s="105" t="s">
        <v>55</v>
      </c>
      <c r="L43" s="114" t="s">
        <v>56</v>
      </c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5"/>
    </row>
    <row r="44" spans="2:26" ht="25.5">
      <c r="B44" s="109"/>
      <c r="C44" s="102"/>
      <c r="D44" s="102"/>
      <c r="E44" s="102"/>
      <c r="F44" s="102">
        <v>82</v>
      </c>
      <c r="G44" s="102" t="s">
        <v>83</v>
      </c>
      <c r="H44" s="102" t="s">
        <v>60</v>
      </c>
      <c r="I44" s="102" t="s">
        <v>59</v>
      </c>
      <c r="J44" s="102" t="s">
        <v>58</v>
      </c>
      <c r="K44" s="102" t="s">
        <v>57</v>
      </c>
      <c r="L44" s="102" t="s">
        <v>61</v>
      </c>
      <c r="M44" s="102" t="s">
        <v>98</v>
      </c>
      <c r="N44" s="102" t="s">
        <v>62</v>
      </c>
      <c r="O44" s="102" t="s">
        <v>63</v>
      </c>
      <c r="P44" s="102" t="s">
        <v>84</v>
      </c>
      <c r="Q44" s="102" t="s">
        <v>85</v>
      </c>
      <c r="R44" s="102" t="s">
        <v>100</v>
      </c>
      <c r="S44" s="102" t="s">
        <v>112</v>
      </c>
      <c r="T44" s="102" t="s">
        <v>113</v>
      </c>
      <c r="U44" s="102" t="s">
        <v>64</v>
      </c>
      <c r="V44" s="102" t="s">
        <v>104</v>
      </c>
      <c r="W44" s="102" t="s">
        <v>103</v>
      </c>
      <c r="X44" s="102" t="s">
        <v>105</v>
      </c>
      <c r="Y44" s="102" t="s">
        <v>106</v>
      </c>
      <c r="Z44" s="103" t="s">
        <v>107</v>
      </c>
    </row>
    <row r="45" spans="2:26" ht="15.75">
      <c r="B45" s="106"/>
      <c r="C45" s="10"/>
      <c r="D45" s="11"/>
      <c r="E45" s="10"/>
      <c r="F45" s="10" t="s">
        <v>65</v>
      </c>
      <c r="G45" s="10" t="s">
        <v>66</v>
      </c>
      <c r="H45" s="10" t="s">
        <v>67</v>
      </c>
      <c r="I45" s="10" t="s">
        <v>68</v>
      </c>
      <c r="J45" s="10" t="s">
        <v>68</v>
      </c>
      <c r="K45" s="10" t="s">
        <v>68</v>
      </c>
      <c r="L45" s="10" t="s">
        <v>69</v>
      </c>
      <c r="M45" s="10" t="s">
        <v>99</v>
      </c>
      <c r="N45" s="11" t="s">
        <v>114</v>
      </c>
      <c r="O45" s="10" t="s">
        <v>69</v>
      </c>
      <c r="P45" s="10" t="s">
        <v>70</v>
      </c>
      <c r="Q45" s="10" t="s">
        <v>68</v>
      </c>
      <c r="R45" s="10" t="s">
        <v>101</v>
      </c>
      <c r="S45" s="10" t="s">
        <v>101</v>
      </c>
      <c r="T45" s="10" t="s">
        <v>69</v>
      </c>
      <c r="U45" s="10" t="s">
        <v>71</v>
      </c>
      <c r="V45" s="10"/>
      <c r="W45" s="10"/>
      <c r="X45" s="10"/>
      <c r="Y45" s="10"/>
      <c r="Z45" s="92" t="s">
        <v>70</v>
      </c>
    </row>
    <row r="46" spans="2:26" ht="13.5" thickBot="1">
      <c r="B46" s="107" t="s">
        <v>93</v>
      </c>
      <c r="C46" s="108">
        <f>C34+C23</f>
        <v>134.20229999999998</v>
      </c>
      <c r="D46" s="95"/>
      <c r="E46" s="110">
        <f>E23+E34</f>
        <v>8.870000000000001</v>
      </c>
      <c r="F46" s="97">
        <v>82</v>
      </c>
      <c r="G46" s="97">
        <f>C46*F46</f>
        <v>11004.588599999999</v>
      </c>
      <c r="H46" s="97">
        <f>C46*F46/8</f>
        <v>1375.5735749999999</v>
      </c>
      <c r="I46" s="97">
        <f>H46/3600</f>
        <v>0.3821037708333333</v>
      </c>
      <c r="J46" s="97">
        <f>0.15*E46</f>
        <v>1.3305</v>
      </c>
      <c r="K46" s="97">
        <f>I46+J46</f>
        <v>1.7126037708333333</v>
      </c>
      <c r="L46" s="97">
        <v>250</v>
      </c>
      <c r="M46" s="98">
        <f>((((L46/1000)^2)/4)*PI())</f>
        <v>4.9087385212340517E-2</v>
      </c>
      <c r="N46" s="97">
        <v>13.98</v>
      </c>
      <c r="O46" s="99">
        <v>1.0999999999999999E-2</v>
      </c>
      <c r="P46" s="97">
        <f>((1/O46)*((L46/4)^(2/3))*((N46/1000)^(0.5)))/100</f>
        <v>1.692833502401742</v>
      </c>
      <c r="Q46" s="97">
        <f>(((3.14*L46^2)/4)*P46)/1000</f>
        <v>83.05464371158547</v>
      </c>
      <c r="R46" s="99">
        <f>(K46/1000)/((((N46/1000)^(0.5))*((L46/1000)^(8/3)))/O46)</f>
        <v>6.4237599824636827E-3</v>
      </c>
      <c r="S46" s="99">
        <v>8.0000000000000002E-3</v>
      </c>
      <c r="T46" s="99">
        <f>S46*L46</f>
        <v>2</v>
      </c>
      <c r="U46" s="97">
        <f>T46*100/L46</f>
        <v>0.8</v>
      </c>
      <c r="V46" s="97">
        <f>((1*(L46/2)/1000)-(T46/1000))/((L46/2)/1000)</f>
        <v>0.98399999999999999</v>
      </c>
      <c r="W46" s="97">
        <f>2*ACOS(V46)</f>
        <v>0.35824962975777952</v>
      </c>
      <c r="X46" s="97">
        <f>((L46/1000)^2/8)*(W46-SIN(W46))</f>
        <v>5.9485165970281969E-5</v>
      </c>
      <c r="Y46" s="97">
        <f>((L46/1000)/8)*W46</f>
        <v>1.119530092993061E-2</v>
      </c>
      <c r="Z46" s="100">
        <f>((1/O46)*((X46/Y46)^(2/3))*((N46/1000)^(0.5)))</f>
        <v>0.32729761278824115</v>
      </c>
    </row>
    <row r="47" spans="2:26">
      <c r="B47" s="27"/>
      <c r="C47" s="19"/>
      <c r="D47" s="7"/>
      <c r="E47" s="7"/>
      <c r="F47" s="6"/>
      <c r="G47" s="6"/>
      <c r="H47" s="6"/>
      <c r="I47" s="6"/>
      <c r="J47" s="6"/>
      <c r="K47" s="6"/>
      <c r="L47" s="6"/>
      <c r="M47" s="5"/>
      <c r="N47" s="6"/>
      <c r="O47" s="20"/>
      <c r="P47" s="6"/>
      <c r="Q47" s="6"/>
      <c r="R47" s="20"/>
      <c r="S47" s="20"/>
      <c r="T47" s="20"/>
      <c r="U47" s="6"/>
      <c r="V47" s="6"/>
      <c r="W47" s="6"/>
      <c r="X47" s="6"/>
      <c r="Y47" s="6"/>
      <c r="Z47" s="6"/>
    </row>
    <row r="48" spans="2:26">
      <c r="B48" s="27"/>
      <c r="C48" s="19"/>
      <c r="D48" s="7"/>
      <c r="E48" s="7"/>
      <c r="F48" s="6"/>
      <c r="G48" s="6"/>
      <c r="H48" s="6"/>
      <c r="I48" s="6"/>
      <c r="J48" s="6"/>
      <c r="K48" s="6"/>
      <c r="L48" s="6"/>
      <c r="M48" s="5"/>
      <c r="N48" s="6"/>
      <c r="O48" s="20"/>
      <c r="P48" s="6"/>
      <c r="Q48" s="6"/>
      <c r="R48" s="20"/>
      <c r="S48" s="20"/>
      <c r="T48" s="20"/>
      <c r="U48" s="6"/>
      <c r="V48" s="6"/>
      <c r="W48" s="6"/>
      <c r="X48" s="6"/>
      <c r="Y48" s="6"/>
      <c r="Z48" s="6"/>
    </row>
    <row r="49" spans="2:25">
      <c r="B49" s="28" t="s">
        <v>143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N49" s="2"/>
      <c r="O49" s="4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2:25">
      <c r="B50" s="118" t="s">
        <v>102</v>
      </c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N50" s="2"/>
      <c r="O50" s="4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2:25">
      <c r="B51" s="26"/>
      <c r="C51" s="2"/>
      <c r="D51" s="2"/>
      <c r="E51" s="2"/>
      <c r="F51" s="1"/>
      <c r="N51" s="2"/>
      <c r="O51" s="4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2:25">
      <c r="B52" s="26"/>
      <c r="C52" s="2"/>
      <c r="D52" s="2"/>
      <c r="E52" s="2"/>
      <c r="F52" s="1"/>
      <c r="N52" s="2"/>
      <c r="O52" s="4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2:25">
      <c r="B53" s="26"/>
      <c r="C53" s="2"/>
      <c r="D53" s="2"/>
      <c r="E53" s="2"/>
      <c r="F53" s="1"/>
      <c r="N53" s="2"/>
      <c r="O53" s="4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2:25">
      <c r="B54" s="26"/>
      <c r="C54" s="2"/>
      <c r="D54" s="2"/>
      <c r="E54" s="2"/>
      <c r="F54" s="1"/>
      <c r="N54" s="2"/>
      <c r="O54" s="4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2:25">
      <c r="B55" s="26"/>
      <c r="C55" s="2"/>
      <c r="D55" s="2"/>
      <c r="E55" s="2"/>
      <c r="F55" s="1"/>
      <c r="N55" s="2"/>
      <c r="O55" s="5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2:25"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7"/>
      <c r="P56" s="6"/>
      <c r="Q56" s="6"/>
      <c r="R56" s="6"/>
      <c r="S56" s="6"/>
      <c r="T56" s="6"/>
    </row>
    <row r="57" spans="2:25">
      <c r="B57" s="26"/>
      <c r="C57" s="2"/>
      <c r="D57" s="2"/>
      <c r="E57" s="2"/>
    </row>
    <row r="58" spans="2:25">
      <c r="B58" s="26"/>
      <c r="C58" s="2"/>
      <c r="D58" s="2"/>
      <c r="E58" s="2"/>
      <c r="F58" s="1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2:25">
      <c r="B59" s="26"/>
      <c r="C59" s="2"/>
      <c r="D59" s="2"/>
      <c r="E59" s="2"/>
      <c r="F59" s="1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2:25">
      <c r="B60" s="26"/>
      <c r="C60" s="2"/>
      <c r="D60" s="2"/>
      <c r="E60" s="2"/>
      <c r="F60" s="1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2:25">
      <c r="B61" s="26"/>
      <c r="C61" s="2"/>
      <c r="D61" s="2"/>
      <c r="E61" s="2"/>
      <c r="F61" s="1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2:25">
      <c r="B62" s="26"/>
      <c r="C62" s="2"/>
      <c r="D62" s="2"/>
      <c r="E62" s="2"/>
      <c r="F62" s="1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2:25">
      <c r="B63" s="26"/>
      <c r="C63" s="2"/>
      <c r="D63" s="2"/>
      <c r="E63" s="2"/>
      <c r="F63" s="1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2:25">
      <c r="B64" s="26"/>
      <c r="C64" s="2"/>
      <c r="D64" s="2"/>
      <c r="E64" s="2"/>
      <c r="F64" s="1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2:25">
      <c r="B65" s="26"/>
      <c r="C65" s="2"/>
      <c r="D65" s="2"/>
      <c r="E65" s="2"/>
      <c r="F65" s="1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2:25">
      <c r="B66" s="26"/>
      <c r="C66" s="2"/>
      <c r="D66" s="2"/>
      <c r="E66" s="2"/>
      <c r="F66" s="1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2:25">
      <c r="B67" s="26"/>
      <c r="C67" s="2"/>
      <c r="D67" s="2"/>
      <c r="E67" s="2"/>
      <c r="F67" s="1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2:25">
      <c r="B68" s="26"/>
      <c r="C68" s="2"/>
      <c r="D68" s="2"/>
      <c r="E68" s="2"/>
      <c r="F68" s="1"/>
      <c r="Q68" s="3"/>
      <c r="R68" s="3"/>
      <c r="S68" s="3"/>
      <c r="T68" s="3"/>
    </row>
    <row r="69" spans="2:25">
      <c r="B69" s="26"/>
      <c r="C69" s="2"/>
      <c r="D69" s="2"/>
      <c r="E69" s="2"/>
      <c r="F69" s="1"/>
      <c r="Q69" s="3"/>
      <c r="R69" s="3"/>
      <c r="S69" s="3"/>
      <c r="T69" s="3"/>
    </row>
    <row r="70" spans="2:25">
      <c r="B70" s="26"/>
      <c r="C70" s="2"/>
      <c r="D70" s="2"/>
      <c r="E70" s="2"/>
      <c r="F70" s="1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2:25">
      <c r="B71" s="26"/>
      <c r="C71" s="2"/>
      <c r="D71" s="2"/>
      <c r="E71" s="2"/>
      <c r="F71" s="1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2:25">
      <c r="B72" s="26"/>
      <c r="C72" s="2"/>
      <c r="D72" s="2"/>
      <c r="E72" s="2"/>
      <c r="F72" s="1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2:25">
      <c r="B73" s="26"/>
      <c r="C73" s="2"/>
      <c r="D73" s="2"/>
      <c r="E73" s="2"/>
      <c r="F73" s="1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2:25">
      <c r="B74" s="26"/>
      <c r="C74" s="2"/>
      <c r="D74" s="2"/>
      <c r="E74" s="2"/>
      <c r="F74" s="1"/>
      <c r="Q74" s="3"/>
      <c r="R74" s="3"/>
      <c r="S74" s="3"/>
      <c r="T74" s="3"/>
    </row>
    <row r="75" spans="2:25">
      <c r="B75" s="26"/>
      <c r="C75" s="2"/>
      <c r="D75" s="2"/>
      <c r="E75" s="2"/>
      <c r="F75" s="1"/>
      <c r="Q75" s="3"/>
      <c r="R75" s="3"/>
      <c r="S75" s="3"/>
      <c r="T75" s="3"/>
    </row>
    <row r="76" spans="2:25">
      <c r="B76" s="26"/>
      <c r="C76" s="2"/>
      <c r="D76" s="2"/>
      <c r="E76" s="2"/>
      <c r="F76" s="1"/>
      <c r="O76" s="2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2:25">
      <c r="B77" s="26"/>
      <c r="C77" s="2"/>
      <c r="D77" s="2"/>
      <c r="E77" s="2"/>
      <c r="F77" s="1"/>
      <c r="O77" s="2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2:25">
      <c r="B78" s="26"/>
      <c r="C78" s="2"/>
      <c r="D78" s="2"/>
      <c r="E78" s="2"/>
      <c r="F78" s="1"/>
      <c r="O78" s="2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2:25">
      <c r="B79" s="26"/>
      <c r="C79" s="2"/>
      <c r="D79" s="2"/>
      <c r="E79" s="2"/>
      <c r="O79" s="2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2:25">
      <c r="B80" s="26"/>
      <c r="C80" s="2"/>
      <c r="D80" s="2"/>
      <c r="E80" s="2"/>
      <c r="F80" s="1"/>
      <c r="O80" s="2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2:25">
      <c r="B81" s="26"/>
      <c r="C81" s="2"/>
      <c r="D81" s="2"/>
      <c r="E81" s="2"/>
      <c r="F81" s="1"/>
      <c r="O81" s="2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2:25">
      <c r="B82" s="26"/>
      <c r="C82" s="2"/>
      <c r="D82" s="2"/>
      <c r="E82" s="2"/>
      <c r="F82" s="2"/>
      <c r="O82" s="2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2:25">
      <c r="B83" s="26"/>
      <c r="C83" s="2"/>
      <c r="D83" s="2"/>
      <c r="E83" s="2"/>
      <c r="F83" s="2"/>
      <c r="O83" s="2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2:25">
      <c r="B84" s="26"/>
      <c r="C84" s="2"/>
      <c r="D84" s="2"/>
      <c r="E84" s="2"/>
      <c r="F84" s="2"/>
      <c r="O84" s="2"/>
      <c r="P84" s="3"/>
      <c r="Q84" s="3"/>
      <c r="R84" s="3"/>
      <c r="S84" s="3"/>
      <c r="T84" s="3"/>
      <c r="U84" s="3"/>
      <c r="V84" s="3"/>
      <c r="W84" s="3"/>
      <c r="X84" s="3"/>
      <c r="Y84" s="3"/>
    </row>
    <row r="86" spans="2:25" ht="15" customHeight="1"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8"/>
    </row>
    <row r="87" spans="2:25">
      <c r="B87" s="26"/>
      <c r="C87" s="2"/>
      <c r="D87" s="2"/>
      <c r="E87" s="2"/>
    </row>
    <row r="88" spans="2:25">
      <c r="B88" s="26"/>
      <c r="C88" s="2"/>
      <c r="D88" s="2"/>
      <c r="E88" s="2"/>
    </row>
    <row r="89" spans="2:25">
      <c r="B89" s="26"/>
      <c r="C89" s="2"/>
      <c r="D89" s="2"/>
      <c r="E89" s="2"/>
    </row>
    <row r="90" spans="2:25">
      <c r="B90" s="26"/>
      <c r="C90" s="2"/>
      <c r="D90" s="2"/>
      <c r="E90" s="2"/>
    </row>
    <row r="91" spans="2:25">
      <c r="B91" s="26"/>
      <c r="C91" s="2"/>
      <c r="D91" s="2"/>
      <c r="E91" s="2"/>
    </row>
    <row r="92" spans="2:25">
      <c r="B92" s="26"/>
      <c r="C92" s="2"/>
      <c r="D92" s="2"/>
      <c r="E92" s="2"/>
    </row>
    <row r="93" spans="2:25">
      <c r="B93" s="26"/>
      <c r="C93" s="2"/>
      <c r="D93" s="2"/>
      <c r="E93" s="2"/>
    </row>
    <row r="94" spans="2:25">
      <c r="B94" s="26"/>
      <c r="C94" s="2"/>
      <c r="D94" s="2"/>
      <c r="E94" s="2"/>
    </row>
    <row r="95" spans="2:25">
      <c r="B95" s="26"/>
      <c r="C95" s="2"/>
      <c r="D95" s="2"/>
      <c r="E95" s="2"/>
    </row>
    <row r="96" spans="2:25">
      <c r="B96" s="26"/>
      <c r="C96" s="2"/>
      <c r="D96" s="2"/>
      <c r="E96" s="2"/>
    </row>
    <row r="97" spans="2:9">
      <c r="B97" s="26"/>
      <c r="C97" s="2"/>
      <c r="D97" s="2"/>
      <c r="E97" s="2"/>
    </row>
    <row r="98" spans="2:9">
      <c r="B98" s="26"/>
      <c r="C98" s="2"/>
      <c r="D98" s="2"/>
      <c r="E98" s="2"/>
    </row>
    <row r="99" spans="2:9">
      <c r="B99" s="26"/>
      <c r="C99" s="2"/>
      <c r="D99" s="2"/>
      <c r="E99" s="2"/>
    </row>
    <row r="100" spans="2:9">
      <c r="B100" s="26"/>
      <c r="C100" s="2"/>
      <c r="D100" s="2"/>
      <c r="E100" s="2"/>
    </row>
    <row r="101" spans="2:9">
      <c r="B101" s="26"/>
      <c r="C101" s="2"/>
      <c r="D101" s="2"/>
      <c r="E101" s="2"/>
    </row>
    <row r="102" spans="2:9">
      <c r="B102" s="26"/>
      <c r="C102" s="2"/>
      <c r="D102" s="2"/>
      <c r="E102" s="2"/>
    </row>
    <row r="103" spans="2:9">
      <c r="B103" s="26"/>
      <c r="C103" s="2"/>
      <c r="D103" s="2"/>
      <c r="E103" s="2"/>
    </row>
    <row r="104" spans="2:9">
      <c r="B104" s="26"/>
      <c r="C104" s="2"/>
      <c r="D104" s="2"/>
      <c r="E104" s="2"/>
    </row>
    <row r="105" spans="2:9">
      <c r="B105" s="26"/>
      <c r="C105" s="2"/>
      <c r="D105" s="2"/>
      <c r="E105" s="2"/>
    </row>
    <row r="106" spans="2:9">
      <c r="B106" s="26"/>
      <c r="C106" s="2"/>
      <c r="D106" s="2"/>
      <c r="E106" s="2"/>
    </row>
    <row r="107" spans="2:9">
      <c r="B107" s="26"/>
      <c r="C107" s="2"/>
      <c r="D107" s="2"/>
      <c r="E107" s="2"/>
    </row>
    <row r="110" spans="2:9">
      <c r="B110" s="116"/>
      <c r="C110" s="116"/>
      <c r="D110" s="116"/>
      <c r="E110" s="116"/>
      <c r="F110" s="116"/>
      <c r="G110" s="116"/>
      <c r="H110" s="116"/>
      <c r="I110" s="116"/>
    </row>
    <row r="114" spans="2:5">
      <c r="B114" s="26"/>
      <c r="C114" s="2"/>
      <c r="D114" s="2"/>
      <c r="E114" s="2"/>
    </row>
    <row r="115" spans="2:5">
      <c r="C115" s="2"/>
      <c r="D115" s="2"/>
      <c r="E115" s="2"/>
    </row>
    <row r="116" spans="2:5">
      <c r="C116" s="2"/>
      <c r="D116" s="2"/>
      <c r="E116" s="2"/>
    </row>
    <row r="117" spans="2:5">
      <c r="C117" s="2"/>
      <c r="D117" s="2"/>
      <c r="E117" s="2"/>
    </row>
    <row r="118" spans="2:5">
      <c r="C118" s="2"/>
      <c r="D118" s="2"/>
      <c r="E118" s="2"/>
    </row>
    <row r="119" spans="2:5">
      <c r="C119" s="2"/>
      <c r="D119" s="2"/>
      <c r="E119" s="2"/>
    </row>
    <row r="120" spans="2:5">
      <c r="C120" s="2"/>
      <c r="D120" s="2"/>
      <c r="E120" s="2"/>
    </row>
    <row r="121" spans="2:5">
      <c r="C121" s="2"/>
      <c r="D121" s="2"/>
      <c r="E121" s="2"/>
    </row>
    <row r="122" spans="2:5">
      <c r="C122" s="2"/>
      <c r="D122" s="2"/>
      <c r="E122" s="2"/>
    </row>
    <row r="123" spans="2:5">
      <c r="C123" s="2"/>
      <c r="D123" s="2"/>
      <c r="E123" s="2"/>
    </row>
    <row r="124" spans="2:5">
      <c r="B124" s="26"/>
      <c r="C124" s="2"/>
      <c r="D124" s="2"/>
      <c r="E124" s="2"/>
    </row>
    <row r="125" spans="2:5">
      <c r="C125" s="2"/>
      <c r="D125" s="2"/>
      <c r="E125" s="2"/>
    </row>
    <row r="126" spans="2:5">
      <c r="C126" s="2"/>
      <c r="D126" s="2"/>
      <c r="E126" s="2"/>
    </row>
    <row r="127" spans="2:5">
      <c r="C127" s="2"/>
      <c r="D127" s="2"/>
      <c r="E127" s="2"/>
    </row>
    <row r="128" spans="2:5">
      <c r="C128" s="2"/>
      <c r="D128" s="2"/>
      <c r="E128" s="2"/>
    </row>
    <row r="129" spans="3:5">
      <c r="C129" s="2"/>
      <c r="D129" s="2"/>
      <c r="E129" s="2"/>
    </row>
    <row r="130" spans="3:5">
      <c r="C130" s="2"/>
      <c r="D130" s="2"/>
      <c r="E130" s="2"/>
    </row>
    <row r="131" spans="3:5">
      <c r="C131" s="2"/>
      <c r="D131" s="2"/>
      <c r="E131" s="2"/>
    </row>
    <row r="132" spans="3:5">
      <c r="C132" s="2"/>
      <c r="D132" s="2"/>
      <c r="E132" s="2"/>
    </row>
  </sheetData>
  <mergeCells count="12">
    <mergeCell ref="B110:I110"/>
    <mergeCell ref="B86:L86"/>
    <mergeCell ref="G31:J31"/>
    <mergeCell ref="L31:Z31"/>
    <mergeCell ref="B50:L50"/>
    <mergeCell ref="G43:J43"/>
    <mergeCell ref="L43:Z43"/>
    <mergeCell ref="B2:K2"/>
    <mergeCell ref="B41:C41"/>
    <mergeCell ref="B29:C29"/>
    <mergeCell ref="G6:J6"/>
    <mergeCell ref="L6:Z6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N53"/>
  <sheetViews>
    <sheetView workbookViewId="0">
      <selection activeCell="P8" sqref="P8"/>
    </sheetView>
  </sheetViews>
  <sheetFormatPr defaultRowHeight="12.75"/>
  <cols>
    <col min="1" max="1" width="9.140625" style="29"/>
    <col min="2" max="2" width="9.140625" style="30"/>
    <col min="3" max="3" width="9.42578125" style="29" bestFit="1" customWidth="1"/>
    <col min="4" max="4" width="7" style="29" bestFit="1" customWidth="1"/>
    <col min="5" max="6" width="5.28515625" style="29" bestFit="1" customWidth="1"/>
    <col min="7" max="7" width="4.42578125" style="29" bestFit="1" customWidth="1"/>
    <col min="8" max="8" width="6.85546875" style="29" bestFit="1" customWidth="1"/>
    <col min="9" max="9" width="5.28515625" style="29" bestFit="1" customWidth="1"/>
    <col min="10" max="10" width="4.5703125" style="29" bestFit="1" customWidth="1"/>
    <col min="11" max="11" width="8.7109375" style="29" bestFit="1" customWidth="1"/>
    <col min="12" max="12" width="9.85546875" style="29" bestFit="1" customWidth="1"/>
    <col min="13" max="13" width="9.7109375" style="29" bestFit="1" customWidth="1"/>
    <col min="14" max="14" width="17.5703125" style="29" bestFit="1" customWidth="1"/>
    <col min="15" max="16384" width="9.140625" style="29"/>
  </cols>
  <sheetData>
    <row r="2" spans="2:14" s="17" customFormat="1" ht="38.25" customHeight="1">
      <c r="B2" s="119" t="s">
        <v>141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4" spans="2:14" ht="13.5" thickBot="1"/>
    <row r="5" spans="2:14" ht="13.5" thickBot="1">
      <c r="B5" s="50" t="s">
        <v>1</v>
      </c>
      <c r="C5" s="43" t="s">
        <v>0</v>
      </c>
      <c r="D5" s="43" t="s">
        <v>72</v>
      </c>
      <c r="E5" s="43" t="s">
        <v>73</v>
      </c>
      <c r="F5" s="43" t="s">
        <v>74</v>
      </c>
      <c r="G5" s="43" t="s">
        <v>75</v>
      </c>
      <c r="H5" s="43" t="s">
        <v>76</v>
      </c>
      <c r="I5" s="43" t="s">
        <v>77</v>
      </c>
      <c r="J5" s="43" t="s">
        <v>78</v>
      </c>
      <c r="K5" s="43" t="s">
        <v>79</v>
      </c>
      <c r="L5" s="43" t="s">
        <v>80</v>
      </c>
      <c r="M5" s="43" t="s">
        <v>81</v>
      </c>
      <c r="N5" s="44" t="s">
        <v>82</v>
      </c>
    </row>
    <row r="6" spans="2:14">
      <c r="B6" s="52"/>
      <c r="C6" s="49" t="s">
        <v>2</v>
      </c>
      <c r="D6" s="38">
        <v>475.4</v>
      </c>
      <c r="E6" s="38">
        <v>3</v>
      </c>
      <c r="F6" s="38">
        <v>45.5</v>
      </c>
      <c r="G6" s="38">
        <v>0.01</v>
      </c>
      <c r="H6" s="38">
        <v>0</v>
      </c>
      <c r="I6" s="38">
        <v>0</v>
      </c>
      <c r="J6" s="38">
        <v>0</v>
      </c>
      <c r="K6" s="39">
        <v>202982</v>
      </c>
      <c r="L6" s="39">
        <v>3276</v>
      </c>
      <c r="M6" s="38">
        <v>0</v>
      </c>
      <c r="N6" s="40">
        <v>31731</v>
      </c>
    </row>
    <row r="7" spans="2:14">
      <c r="B7" s="53"/>
      <c r="C7" s="45" t="s">
        <v>3</v>
      </c>
      <c r="D7" s="23">
        <v>475.4</v>
      </c>
      <c r="E7" s="23">
        <v>1.2</v>
      </c>
      <c r="F7" s="23">
        <v>27.45</v>
      </c>
      <c r="G7" s="23">
        <v>0.01</v>
      </c>
      <c r="H7" s="23">
        <v>0</v>
      </c>
      <c r="I7" s="23">
        <v>0</v>
      </c>
      <c r="J7" s="23">
        <v>0</v>
      </c>
      <c r="K7" s="32">
        <v>202982</v>
      </c>
      <c r="L7" s="32">
        <v>2365</v>
      </c>
      <c r="M7" s="23">
        <v>0</v>
      </c>
      <c r="N7" s="33">
        <v>40403</v>
      </c>
    </row>
    <row r="8" spans="2:14">
      <c r="B8" s="53"/>
      <c r="C8" s="45" t="s">
        <v>4</v>
      </c>
      <c r="D8" s="23">
        <v>380.4</v>
      </c>
      <c r="E8" s="23">
        <v>2.16</v>
      </c>
      <c r="F8" s="23">
        <v>35.979999999999997</v>
      </c>
      <c r="G8" s="23">
        <v>0.01</v>
      </c>
      <c r="H8" s="23">
        <v>2.4E-2</v>
      </c>
      <c r="I8" s="23">
        <v>9.5000000000000001E-2</v>
      </c>
      <c r="J8" s="23">
        <v>0</v>
      </c>
      <c r="K8" s="32">
        <v>202982</v>
      </c>
      <c r="L8" s="32">
        <v>2975</v>
      </c>
      <c r="M8" s="23">
        <v>0</v>
      </c>
      <c r="N8" s="33">
        <v>47425</v>
      </c>
    </row>
    <row r="9" spans="2:14">
      <c r="B9" s="53"/>
      <c r="C9" s="45" t="s">
        <v>5</v>
      </c>
      <c r="D9" s="23">
        <v>380.4</v>
      </c>
      <c r="E9" s="23">
        <v>5.05</v>
      </c>
      <c r="F9" s="23">
        <v>32.549999999999997</v>
      </c>
      <c r="G9" s="23">
        <v>0.01</v>
      </c>
      <c r="H9" s="23">
        <v>4.3999999999999997E-2</v>
      </c>
      <c r="I9" s="23">
        <v>0.17399999999999999</v>
      </c>
      <c r="J9" s="23">
        <v>0</v>
      </c>
      <c r="K9" s="32">
        <v>184020</v>
      </c>
      <c r="L9" s="32">
        <v>3919</v>
      </c>
      <c r="M9" s="23">
        <v>0</v>
      </c>
      <c r="N9" s="33">
        <v>35951</v>
      </c>
    </row>
    <row r="10" spans="2:14">
      <c r="B10" s="53"/>
      <c r="C10" s="45" t="s">
        <v>6</v>
      </c>
      <c r="D10" s="23">
        <v>380.4</v>
      </c>
      <c r="E10" s="23">
        <v>5.62</v>
      </c>
      <c r="F10" s="23">
        <v>35.35</v>
      </c>
      <c r="G10" s="23">
        <v>0.01</v>
      </c>
      <c r="H10" s="23">
        <v>0</v>
      </c>
      <c r="I10" s="23">
        <v>0</v>
      </c>
      <c r="J10" s="23">
        <v>0</v>
      </c>
      <c r="K10" s="32">
        <v>149324</v>
      </c>
      <c r="L10" s="32">
        <v>3837</v>
      </c>
      <c r="M10" s="23">
        <v>0</v>
      </c>
      <c r="N10" s="33">
        <v>31283</v>
      </c>
    </row>
    <row r="11" spans="2:14">
      <c r="B11" s="53"/>
      <c r="C11" s="45" t="s">
        <v>7</v>
      </c>
      <c r="D11" s="23">
        <v>380.4</v>
      </c>
      <c r="E11" s="23">
        <v>8.89</v>
      </c>
      <c r="F11" s="23">
        <v>32.28</v>
      </c>
      <c r="G11" s="23">
        <v>0.01</v>
      </c>
      <c r="H11" s="23">
        <v>0.04</v>
      </c>
      <c r="I11" s="23">
        <v>0.16200000000000001</v>
      </c>
      <c r="J11" s="23">
        <v>0</v>
      </c>
      <c r="K11" s="32">
        <v>149324</v>
      </c>
      <c r="L11" s="32">
        <v>4518</v>
      </c>
      <c r="M11" s="23">
        <v>0</v>
      </c>
      <c r="N11" s="33">
        <v>27714</v>
      </c>
    </row>
    <row r="12" spans="2:14">
      <c r="B12" s="53"/>
      <c r="C12" s="45" t="s">
        <v>8</v>
      </c>
      <c r="D12" s="23">
        <v>380.4</v>
      </c>
      <c r="E12" s="23">
        <v>1.24</v>
      </c>
      <c r="F12" s="23">
        <v>37.090000000000003</v>
      </c>
      <c r="G12" s="23">
        <v>0.01</v>
      </c>
      <c r="H12" s="23">
        <v>1.6E-2</v>
      </c>
      <c r="I12" s="23">
        <v>6.4000000000000001E-2</v>
      </c>
      <c r="J12" s="23">
        <v>0</v>
      </c>
      <c r="K12" s="32">
        <v>117105</v>
      </c>
      <c r="L12" s="32">
        <v>2086</v>
      </c>
      <c r="M12" s="23">
        <v>0</v>
      </c>
      <c r="N12" s="33">
        <v>41045</v>
      </c>
    </row>
    <row r="13" spans="2:14">
      <c r="B13" s="53"/>
      <c r="C13" s="45" t="s">
        <v>9</v>
      </c>
      <c r="D13" s="23">
        <v>380.4</v>
      </c>
      <c r="E13" s="23">
        <v>1.24</v>
      </c>
      <c r="F13" s="23">
        <v>55.13</v>
      </c>
      <c r="G13" s="23">
        <v>0.01</v>
      </c>
      <c r="H13" s="23">
        <v>1.6E-2</v>
      </c>
      <c r="I13" s="23">
        <v>6.2E-2</v>
      </c>
      <c r="J13" s="23">
        <v>0</v>
      </c>
      <c r="K13" s="32">
        <v>104264</v>
      </c>
      <c r="L13" s="32">
        <v>2020</v>
      </c>
      <c r="M13" s="23">
        <v>0</v>
      </c>
      <c r="N13" s="33">
        <v>38562</v>
      </c>
    </row>
    <row r="14" spans="2:14">
      <c r="B14" s="53"/>
      <c r="C14" s="45" t="s">
        <v>10</v>
      </c>
      <c r="D14" s="23">
        <v>380.4</v>
      </c>
      <c r="E14" s="23">
        <v>0.35</v>
      </c>
      <c r="F14" s="23">
        <v>69.62</v>
      </c>
      <c r="G14" s="23">
        <v>0.01</v>
      </c>
      <c r="H14" s="23">
        <v>0.04</v>
      </c>
      <c r="I14" s="23">
        <v>0.16</v>
      </c>
      <c r="J14" s="23">
        <v>0</v>
      </c>
      <c r="K14" s="32">
        <v>91894</v>
      </c>
      <c r="L14" s="32">
        <v>1415</v>
      </c>
      <c r="M14" s="23">
        <v>0</v>
      </c>
      <c r="N14" s="33">
        <v>63988</v>
      </c>
    </row>
    <row r="15" spans="2:14">
      <c r="B15" s="53"/>
      <c r="C15" s="45" t="s">
        <v>11</v>
      </c>
      <c r="D15" s="23">
        <v>237.6</v>
      </c>
      <c r="E15" s="23">
        <v>8</v>
      </c>
      <c r="F15" s="23">
        <v>35.56</v>
      </c>
      <c r="G15" s="23">
        <v>0.01</v>
      </c>
      <c r="H15" s="23">
        <v>2.4E-2</v>
      </c>
      <c r="I15" s="23">
        <v>9.8000000000000004E-2</v>
      </c>
      <c r="J15" s="23">
        <v>0</v>
      </c>
      <c r="K15" s="32">
        <v>59945</v>
      </c>
      <c r="L15" s="32">
        <v>3506</v>
      </c>
      <c r="M15" s="23">
        <v>0</v>
      </c>
      <c r="N15" s="33">
        <v>34160</v>
      </c>
    </row>
    <row r="16" spans="2:14">
      <c r="B16" s="53"/>
      <c r="C16" s="45" t="s">
        <v>12</v>
      </c>
      <c r="D16" s="23">
        <v>237.6</v>
      </c>
      <c r="E16" s="23">
        <v>8</v>
      </c>
      <c r="F16" s="23">
        <v>20.68</v>
      </c>
      <c r="G16" s="23">
        <v>0.01</v>
      </c>
      <c r="H16" s="23">
        <v>0</v>
      </c>
      <c r="I16" s="23">
        <v>0</v>
      </c>
      <c r="J16" s="23">
        <v>0</v>
      </c>
      <c r="K16" s="32">
        <v>40449</v>
      </c>
      <c r="L16" s="32">
        <v>3133</v>
      </c>
      <c r="M16" s="23">
        <v>0</v>
      </c>
      <c r="N16" s="33">
        <v>27738</v>
      </c>
    </row>
    <row r="17" spans="2:14">
      <c r="B17" s="53"/>
      <c r="C17" s="45" t="s">
        <v>13</v>
      </c>
      <c r="D17" s="23">
        <v>237.6</v>
      </c>
      <c r="E17" s="23">
        <v>9.9499999999999993</v>
      </c>
      <c r="F17" s="23">
        <v>12.94</v>
      </c>
      <c r="G17" s="23">
        <v>0.01</v>
      </c>
      <c r="H17" s="23">
        <v>2.8000000000000001E-2</v>
      </c>
      <c r="I17" s="23">
        <v>0.113</v>
      </c>
      <c r="J17" s="23">
        <v>0</v>
      </c>
      <c r="K17" s="32">
        <v>40449</v>
      </c>
      <c r="L17" s="32">
        <v>3387</v>
      </c>
      <c r="M17" s="23">
        <v>0</v>
      </c>
      <c r="N17" s="33">
        <v>26182</v>
      </c>
    </row>
    <row r="18" spans="2:14" ht="13.5" thickBot="1">
      <c r="B18" s="54"/>
      <c r="C18" s="45" t="s">
        <v>14</v>
      </c>
      <c r="D18" s="23">
        <v>237.6</v>
      </c>
      <c r="E18" s="23">
        <v>19.22</v>
      </c>
      <c r="F18" s="23">
        <v>27.18</v>
      </c>
      <c r="G18" s="23">
        <v>0.01</v>
      </c>
      <c r="H18" s="23">
        <v>2.3E-2</v>
      </c>
      <c r="I18" s="23">
        <v>0.09</v>
      </c>
      <c r="J18" s="23">
        <v>0</v>
      </c>
      <c r="K18" s="32">
        <v>17958</v>
      </c>
      <c r="L18" s="32">
        <v>3397</v>
      </c>
      <c r="M18" s="23">
        <v>0</v>
      </c>
      <c r="N18" s="33">
        <v>14309</v>
      </c>
    </row>
    <row r="19" spans="2:14" ht="13.5" thickBot="1">
      <c r="B19" s="51" t="s">
        <v>15</v>
      </c>
      <c r="C19" s="43" t="s">
        <v>0</v>
      </c>
      <c r="D19" s="43" t="s">
        <v>72</v>
      </c>
      <c r="E19" s="43" t="s">
        <v>73</v>
      </c>
      <c r="F19" s="43" t="s">
        <v>74</v>
      </c>
      <c r="G19" s="43" t="s">
        <v>75</v>
      </c>
      <c r="H19" s="43" t="s">
        <v>76</v>
      </c>
      <c r="I19" s="43" t="s">
        <v>77</v>
      </c>
      <c r="J19" s="43" t="s">
        <v>78</v>
      </c>
      <c r="K19" s="43" t="s">
        <v>79</v>
      </c>
      <c r="L19" s="43" t="s">
        <v>80</v>
      </c>
      <c r="M19" s="43" t="s">
        <v>81</v>
      </c>
      <c r="N19" s="44" t="s">
        <v>82</v>
      </c>
    </row>
    <row r="20" spans="2:14">
      <c r="B20" s="52"/>
      <c r="C20" s="45" t="s">
        <v>16</v>
      </c>
      <c r="D20" s="23">
        <v>475.4</v>
      </c>
      <c r="E20" s="23">
        <v>8.43</v>
      </c>
      <c r="F20" s="23">
        <v>26.47</v>
      </c>
      <c r="G20" s="23">
        <v>0.01</v>
      </c>
      <c r="H20" s="23">
        <v>0</v>
      </c>
      <c r="I20" s="23">
        <v>0</v>
      </c>
      <c r="J20" s="23">
        <v>0</v>
      </c>
      <c r="K20" s="32">
        <v>442941</v>
      </c>
      <c r="L20" s="32">
        <v>5920</v>
      </c>
      <c r="M20" s="23">
        <v>0</v>
      </c>
      <c r="N20" s="33">
        <v>36490</v>
      </c>
    </row>
    <row r="21" spans="2:14">
      <c r="B21" s="53"/>
      <c r="C21" s="45" t="s">
        <v>17</v>
      </c>
      <c r="D21" s="23">
        <v>299.60000000000002</v>
      </c>
      <c r="E21" s="23">
        <v>17</v>
      </c>
      <c r="F21" s="23">
        <v>21.04</v>
      </c>
      <c r="G21" s="23">
        <v>0.01</v>
      </c>
      <c r="H21" s="23">
        <v>0</v>
      </c>
      <c r="I21" s="23">
        <v>0</v>
      </c>
      <c r="J21" s="23">
        <v>0</v>
      </c>
      <c r="K21" s="32">
        <v>239960</v>
      </c>
      <c r="L21" s="32">
        <v>6672</v>
      </c>
      <c r="M21" s="23">
        <v>0</v>
      </c>
      <c r="N21" s="33">
        <v>42037</v>
      </c>
    </row>
    <row r="22" spans="2:14">
      <c r="B22" s="53"/>
      <c r="C22" s="45" t="s">
        <v>18</v>
      </c>
      <c r="D22" s="23">
        <v>299.60000000000002</v>
      </c>
      <c r="E22" s="23">
        <v>17</v>
      </c>
      <c r="F22" s="23">
        <v>11.6</v>
      </c>
      <c r="G22" s="23">
        <v>0.01</v>
      </c>
      <c r="H22" s="23">
        <v>0</v>
      </c>
      <c r="I22" s="23">
        <v>0</v>
      </c>
      <c r="J22" s="23">
        <v>0</v>
      </c>
      <c r="K22" s="32">
        <v>193665</v>
      </c>
      <c r="L22" s="32">
        <v>6276</v>
      </c>
      <c r="M22" s="23">
        <v>0</v>
      </c>
      <c r="N22" s="33">
        <v>37527</v>
      </c>
    </row>
    <row r="23" spans="2:14">
      <c r="B23" s="53"/>
      <c r="C23" s="45" t="s">
        <v>19</v>
      </c>
      <c r="D23" s="23">
        <v>299.60000000000002</v>
      </c>
      <c r="E23" s="23">
        <v>17</v>
      </c>
      <c r="F23" s="23">
        <v>13.62</v>
      </c>
      <c r="G23" s="23">
        <v>0.01</v>
      </c>
      <c r="H23" s="23">
        <v>3.2000000000000001E-2</v>
      </c>
      <c r="I23" s="23">
        <v>0.13</v>
      </c>
      <c r="J23" s="23">
        <v>0</v>
      </c>
      <c r="K23" s="32">
        <v>193665</v>
      </c>
      <c r="L23" s="32">
        <v>6276</v>
      </c>
      <c r="M23" s="23">
        <v>0</v>
      </c>
      <c r="N23" s="33">
        <v>37528</v>
      </c>
    </row>
    <row r="24" spans="2:14">
      <c r="B24" s="53"/>
      <c r="C24" s="45" t="s">
        <v>20</v>
      </c>
      <c r="D24" s="23">
        <v>299.60000000000002</v>
      </c>
      <c r="E24" s="23">
        <v>17</v>
      </c>
      <c r="F24" s="23">
        <v>14.92</v>
      </c>
      <c r="G24" s="23">
        <v>0.01</v>
      </c>
      <c r="H24" s="23">
        <v>0</v>
      </c>
      <c r="I24" s="23">
        <v>0</v>
      </c>
      <c r="J24" s="23">
        <v>0</v>
      </c>
      <c r="K24" s="32">
        <v>167814</v>
      </c>
      <c r="L24" s="32">
        <v>6024</v>
      </c>
      <c r="M24" s="23">
        <v>0</v>
      </c>
      <c r="N24" s="33">
        <v>34786</v>
      </c>
    </row>
    <row r="25" spans="2:14">
      <c r="B25" s="53"/>
      <c r="C25" s="45" t="s">
        <v>21</v>
      </c>
      <c r="D25" s="23">
        <v>299.60000000000002</v>
      </c>
      <c r="E25" s="23">
        <v>15</v>
      </c>
      <c r="F25" s="23">
        <v>9.19</v>
      </c>
      <c r="G25" s="23">
        <v>0.01</v>
      </c>
      <c r="H25" s="23">
        <v>0</v>
      </c>
      <c r="I25" s="23">
        <v>0</v>
      </c>
      <c r="J25" s="23">
        <v>0</v>
      </c>
      <c r="K25" s="32">
        <v>167814</v>
      </c>
      <c r="L25" s="32">
        <v>5761</v>
      </c>
      <c r="M25" s="23">
        <v>0</v>
      </c>
      <c r="N25" s="33">
        <v>35958</v>
      </c>
    </row>
    <row r="26" spans="2:14">
      <c r="B26" s="53"/>
      <c r="C26" s="45" t="s">
        <v>22</v>
      </c>
      <c r="D26" s="23">
        <v>299.60000000000002</v>
      </c>
      <c r="E26" s="23">
        <v>19.350000000000001</v>
      </c>
      <c r="F26" s="23">
        <v>9.19</v>
      </c>
      <c r="G26" s="23">
        <v>0.01</v>
      </c>
      <c r="H26" s="23">
        <v>8.9999999999999993E-3</v>
      </c>
      <c r="I26" s="23">
        <v>3.6999999999999998E-2</v>
      </c>
      <c r="J26" s="23">
        <v>0</v>
      </c>
      <c r="K26" s="32">
        <v>125476</v>
      </c>
      <c r="L26" s="32">
        <v>5806</v>
      </c>
      <c r="M26" s="23">
        <v>0</v>
      </c>
      <c r="N26" s="33">
        <v>28818</v>
      </c>
    </row>
    <row r="27" spans="2:14">
      <c r="B27" s="53"/>
      <c r="C27" s="45" t="s">
        <v>23</v>
      </c>
      <c r="D27" s="23">
        <v>299.60000000000002</v>
      </c>
      <c r="E27" s="23">
        <v>1.9</v>
      </c>
      <c r="F27" s="23">
        <v>45.71</v>
      </c>
      <c r="G27" s="23">
        <v>0.01</v>
      </c>
      <c r="H27" s="23">
        <v>0.01</v>
      </c>
      <c r="I27" s="23">
        <v>0.04</v>
      </c>
      <c r="J27" s="23">
        <v>0</v>
      </c>
      <c r="K27" s="32">
        <v>118138</v>
      </c>
      <c r="L27" s="32">
        <v>2839</v>
      </c>
      <c r="M27" s="23">
        <v>0</v>
      </c>
      <c r="N27" s="33">
        <v>65751</v>
      </c>
    </row>
    <row r="28" spans="2:14">
      <c r="B28" s="53"/>
      <c r="C28" s="45" t="s">
        <v>24</v>
      </c>
      <c r="D28" s="23">
        <v>299.60000000000002</v>
      </c>
      <c r="E28" s="23">
        <v>2.77</v>
      </c>
      <c r="F28" s="23">
        <v>56.71</v>
      </c>
      <c r="G28" s="23">
        <v>0.01</v>
      </c>
      <c r="H28" s="23">
        <v>0.02</v>
      </c>
      <c r="I28" s="23">
        <v>7.9000000000000001E-2</v>
      </c>
      <c r="J28" s="23">
        <v>0</v>
      </c>
      <c r="K28" s="32">
        <v>110125</v>
      </c>
      <c r="L28" s="32">
        <v>2795</v>
      </c>
      <c r="M28" s="23">
        <v>0</v>
      </c>
      <c r="N28" s="33">
        <v>44978</v>
      </c>
    </row>
    <row r="29" spans="2:14">
      <c r="B29" s="53"/>
      <c r="C29" s="45" t="s">
        <v>25</v>
      </c>
      <c r="D29" s="23">
        <v>299.60000000000002</v>
      </c>
      <c r="E29" s="23">
        <v>2.77</v>
      </c>
      <c r="F29" s="23">
        <v>28.34</v>
      </c>
      <c r="G29" s="23">
        <v>0.01</v>
      </c>
      <c r="H29" s="23">
        <v>4.2999999999999997E-2</v>
      </c>
      <c r="I29" s="23">
        <v>0.17</v>
      </c>
      <c r="J29" s="23">
        <v>0</v>
      </c>
      <c r="K29" s="32">
        <v>94299</v>
      </c>
      <c r="L29" s="32">
        <v>2674</v>
      </c>
      <c r="M29" s="23">
        <v>0</v>
      </c>
      <c r="N29" s="33">
        <v>41431</v>
      </c>
    </row>
    <row r="30" spans="2:14">
      <c r="B30" s="53"/>
      <c r="C30" s="45" t="s">
        <v>26</v>
      </c>
      <c r="D30" s="23">
        <v>299.60000000000002</v>
      </c>
      <c r="E30" s="23">
        <v>1.17</v>
      </c>
      <c r="F30" s="23">
        <v>26.96</v>
      </c>
      <c r="G30" s="23">
        <v>0.01</v>
      </c>
      <c r="H30" s="23">
        <v>8.9999999999999993E-3</v>
      </c>
      <c r="I30" s="23">
        <v>3.6999999999999998E-2</v>
      </c>
      <c r="J30" s="23">
        <v>0</v>
      </c>
      <c r="K30" s="32">
        <v>60350</v>
      </c>
      <c r="L30" s="32">
        <v>1730</v>
      </c>
      <c r="M30" s="23">
        <v>0</v>
      </c>
      <c r="N30" s="33">
        <v>41104</v>
      </c>
    </row>
    <row r="31" spans="2:14">
      <c r="B31" s="53"/>
      <c r="C31" s="45" t="s">
        <v>27</v>
      </c>
      <c r="D31" s="23">
        <v>237.6</v>
      </c>
      <c r="E31" s="23">
        <v>1.17</v>
      </c>
      <c r="F31" s="23">
        <v>21.52</v>
      </c>
      <c r="G31" s="23">
        <v>0.01</v>
      </c>
      <c r="H31" s="23">
        <v>3.3000000000000002E-2</v>
      </c>
      <c r="I31" s="23">
        <v>0.13300000000000001</v>
      </c>
      <c r="J31" s="23">
        <v>0</v>
      </c>
      <c r="K31" s="32">
        <v>52965</v>
      </c>
      <c r="L31" s="32">
        <v>1948</v>
      </c>
      <c r="M31" s="23">
        <v>0</v>
      </c>
      <c r="N31" s="33">
        <v>68169</v>
      </c>
    </row>
    <row r="32" spans="2:14">
      <c r="B32" s="53"/>
      <c r="C32" s="45" t="s">
        <v>28</v>
      </c>
      <c r="D32" s="23">
        <v>237.6</v>
      </c>
      <c r="E32" s="23">
        <v>1.23</v>
      </c>
      <c r="F32" s="23">
        <v>28.97</v>
      </c>
      <c r="G32" s="23">
        <v>0.01</v>
      </c>
      <c r="H32" s="23">
        <v>0</v>
      </c>
      <c r="I32" s="23">
        <v>0</v>
      </c>
      <c r="J32" s="23">
        <v>0</v>
      </c>
      <c r="K32" s="32">
        <v>26452</v>
      </c>
      <c r="L32" s="32">
        <v>1420</v>
      </c>
      <c r="M32" s="23">
        <v>0</v>
      </c>
      <c r="N32" s="33">
        <v>36394</v>
      </c>
    </row>
    <row r="33" spans="2:14">
      <c r="B33" s="53"/>
      <c r="C33" s="45" t="s">
        <v>29</v>
      </c>
      <c r="D33" s="23">
        <v>237.6</v>
      </c>
      <c r="E33" s="23">
        <v>1.01</v>
      </c>
      <c r="F33" s="23">
        <v>23.36</v>
      </c>
      <c r="G33" s="23">
        <v>0.01</v>
      </c>
      <c r="H33" s="23">
        <v>8.0000000000000002E-3</v>
      </c>
      <c r="I33" s="23">
        <v>0.03</v>
      </c>
      <c r="J33" s="23">
        <v>0</v>
      </c>
      <c r="K33" s="32">
        <v>26452</v>
      </c>
      <c r="L33" s="32">
        <v>1325</v>
      </c>
      <c r="M33" s="23">
        <v>0</v>
      </c>
      <c r="N33" s="33">
        <v>38322</v>
      </c>
    </row>
    <row r="34" spans="2:14" ht="13.5" thickBot="1">
      <c r="B34" s="54"/>
      <c r="C34" s="45" t="s">
        <v>30</v>
      </c>
      <c r="D34" s="23">
        <v>237.6</v>
      </c>
      <c r="E34" s="23">
        <v>1.26</v>
      </c>
      <c r="F34" s="23">
        <v>22.43</v>
      </c>
      <c r="G34" s="23">
        <v>0.01</v>
      </c>
      <c r="H34" s="23">
        <v>2.5999999999999999E-2</v>
      </c>
      <c r="I34" s="23">
        <v>0.10299999999999999</v>
      </c>
      <c r="J34" s="23">
        <v>0</v>
      </c>
      <c r="K34" s="32">
        <v>20461</v>
      </c>
      <c r="L34" s="32">
        <v>1333</v>
      </c>
      <c r="M34" s="23">
        <v>0</v>
      </c>
      <c r="N34" s="33">
        <v>31534</v>
      </c>
    </row>
    <row r="35" spans="2:14" ht="13.5" thickBot="1">
      <c r="B35" s="51" t="s">
        <v>31</v>
      </c>
      <c r="C35" s="43" t="s">
        <v>0</v>
      </c>
      <c r="D35" s="43" t="s">
        <v>72</v>
      </c>
      <c r="E35" s="43" t="s">
        <v>73</v>
      </c>
      <c r="F35" s="43" t="s">
        <v>74</v>
      </c>
      <c r="G35" s="43" t="s">
        <v>75</v>
      </c>
      <c r="H35" s="43" t="s">
        <v>76</v>
      </c>
      <c r="I35" s="43" t="s">
        <v>77</v>
      </c>
      <c r="J35" s="43" t="s">
        <v>78</v>
      </c>
      <c r="K35" s="43" t="s">
        <v>79</v>
      </c>
      <c r="L35" s="43" t="s">
        <v>80</v>
      </c>
      <c r="M35" s="43" t="s">
        <v>81</v>
      </c>
      <c r="N35" s="44" t="s">
        <v>82</v>
      </c>
    </row>
    <row r="36" spans="2:14">
      <c r="B36" s="52"/>
      <c r="C36" s="45" t="s">
        <v>32</v>
      </c>
      <c r="D36" s="23">
        <v>237.6</v>
      </c>
      <c r="E36" s="23">
        <v>2.33</v>
      </c>
      <c r="F36" s="23">
        <v>44.62</v>
      </c>
      <c r="G36" s="23">
        <v>0.01</v>
      </c>
      <c r="H36" s="23">
        <v>3.0000000000000001E-3</v>
      </c>
      <c r="I36" s="23">
        <v>1.2999999999999999E-2</v>
      </c>
      <c r="J36" s="23">
        <v>0</v>
      </c>
      <c r="K36" s="32">
        <v>42338</v>
      </c>
      <c r="L36" s="32">
        <v>2042</v>
      </c>
      <c r="M36" s="23">
        <v>0</v>
      </c>
      <c r="N36" s="33">
        <v>39413</v>
      </c>
    </row>
    <row r="37" spans="2:14">
      <c r="B37" s="53"/>
      <c r="C37" s="45" t="s">
        <v>33</v>
      </c>
      <c r="D37" s="23">
        <v>237.6</v>
      </c>
      <c r="E37" s="23">
        <v>15</v>
      </c>
      <c r="F37" s="23">
        <v>9.59</v>
      </c>
      <c r="G37" s="23">
        <v>0.01</v>
      </c>
      <c r="H37" s="23">
        <v>0</v>
      </c>
      <c r="I37" s="23">
        <v>0</v>
      </c>
      <c r="J37" s="23">
        <v>0</v>
      </c>
      <c r="K37" s="32">
        <v>13178</v>
      </c>
      <c r="L37" s="32">
        <v>2846</v>
      </c>
      <c r="M37" s="23">
        <v>0</v>
      </c>
      <c r="N37" s="33">
        <v>12971</v>
      </c>
    </row>
    <row r="38" spans="2:14">
      <c r="B38" s="53"/>
      <c r="C38" s="45" t="s">
        <v>34</v>
      </c>
      <c r="D38" s="23">
        <v>237.6</v>
      </c>
      <c r="E38" s="23">
        <v>5.97</v>
      </c>
      <c r="F38" s="23">
        <v>21.88</v>
      </c>
      <c r="G38" s="23">
        <v>0.01</v>
      </c>
      <c r="H38" s="23">
        <v>3.0000000000000001E-3</v>
      </c>
      <c r="I38" s="23">
        <v>1.2E-2</v>
      </c>
      <c r="J38" s="23">
        <v>0</v>
      </c>
      <c r="K38" s="32">
        <v>13178</v>
      </c>
      <c r="L38" s="32">
        <v>2048</v>
      </c>
      <c r="M38" s="23">
        <v>0</v>
      </c>
      <c r="N38" s="33">
        <v>16556</v>
      </c>
    </row>
    <row r="39" spans="2:14">
      <c r="B39" s="53"/>
      <c r="C39" s="45" t="s">
        <v>35</v>
      </c>
      <c r="D39" s="23">
        <v>237.6</v>
      </c>
      <c r="E39" s="23">
        <v>5.97</v>
      </c>
      <c r="F39" s="23">
        <v>13.49</v>
      </c>
      <c r="G39" s="23">
        <v>0.01</v>
      </c>
      <c r="H39" s="23">
        <v>7.0000000000000001E-3</v>
      </c>
      <c r="I39" s="23">
        <v>2.5999999999999999E-2</v>
      </c>
      <c r="J39" s="23">
        <v>0</v>
      </c>
      <c r="K39" s="32">
        <v>10860</v>
      </c>
      <c r="L39" s="32">
        <v>1937</v>
      </c>
      <c r="M39" s="23">
        <v>0</v>
      </c>
      <c r="N39" s="33">
        <v>14944</v>
      </c>
    </row>
    <row r="40" spans="2:14" ht="13.5" thickBot="1">
      <c r="B40" s="54"/>
      <c r="C40" s="45" t="s">
        <v>36</v>
      </c>
      <c r="D40" s="23">
        <v>237.6</v>
      </c>
      <c r="E40" s="23">
        <v>5.97</v>
      </c>
      <c r="F40" s="23">
        <v>9.09</v>
      </c>
      <c r="G40" s="23">
        <v>0.01</v>
      </c>
      <c r="H40" s="23">
        <v>7.0000000000000001E-3</v>
      </c>
      <c r="I40" s="23">
        <v>2.8000000000000001E-2</v>
      </c>
      <c r="J40" s="23">
        <v>0</v>
      </c>
      <c r="K40" s="32">
        <v>5665</v>
      </c>
      <c r="L40" s="32">
        <v>1609</v>
      </c>
      <c r="M40" s="23">
        <v>0</v>
      </c>
      <c r="N40" s="33">
        <v>10589</v>
      </c>
    </row>
    <row r="41" spans="2:14" ht="13.5" thickBot="1">
      <c r="B41" s="51" t="s">
        <v>37</v>
      </c>
      <c r="C41" s="43" t="s">
        <v>0</v>
      </c>
      <c r="D41" s="43" t="s">
        <v>72</v>
      </c>
      <c r="E41" s="43" t="s">
        <v>73</v>
      </c>
      <c r="F41" s="43" t="s">
        <v>74</v>
      </c>
      <c r="G41" s="43" t="s">
        <v>75</v>
      </c>
      <c r="H41" s="43" t="s">
        <v>76</v>
      </c>
      <c r="I41" s="43" t="s">
        <v>77</v>
      </c>
      <c r="J41" s="43" t="s">
        <v>78</v>
      </c>
      <c r="K41" s="43" t="s">
        <v>79</v>
      </c>
      <c r="L41" s="43" t="s">
        <v>80</v>
      </c>
      <c r="M41" s="43" t="s">
        <v>81</v>
      </c>
      <c r="N41" s="44" t="s">
        <v>82</v>
      </c>
    </row>
    <row r="42" spans="2:14">
      <c r="B42" s="52"/>
      <c r="C42" s="45" t="s">
        <v>38</v>
      </c>
      <c r="D42" s="23">
        <v>237.6</v>
      </c>
      <c r="E42" s="23">
        <v>1</v>
      </c>
      <c r="F42" s="23">
        <v>32.979999999999997</v>
      </c>
      <c r="G42" s="23">
        <v>0.01</v>
      </c>
      <c r="H42" s="23">
        <v>0</v>
      </c>
      <c r="I42" s="23">
        <v>0</v>
      </c>
      <c r="J42" s="23">
        <v>0</v>
      </c>
      <c r="K42" s="32">
        <v>26491</v>
      </c>
      <c r="L42" s="32">
        <v>1321</v>
      </c>
      <c r="M42" s="23">
        <v>0</v>
      </c>
      <c r="N42" s="33">
        <v>38444</v>
      </c>
    </row>
    <row r="43" spans="2:14">
      <c r="B43" s="53"/>
      <c r="C43" s="45" t="s">
        <v>39</v>
      </c>
      <c r="D43" s="23">
        <v>237.6</v>
      </c>
      <c r="E43" s="23">
        <v>7.13</v>
      </c>
      <c r="F43" s="23">
        <v>35.56</v>
      </c>
      <c r="G43" s="23">
        <v>0.01</v>
      </c>
      <c r="H43" s="23">
        <v>1.4999999999999999E-2</v>
      </c>
      <c r="I43" s="23">
        <v>5.8000000000000003E-2</v>
      </c>
      <c r="J43" s="23">
        <v>0</v>
      </c>
      <c r="K43" s="32">
        <v>26491</v>
      </c>
      <c r="L43" s="32">
        <v>2665</v>
      </c>
      <c r="M43" s="23">
        <v>0</v>
      </c>
      <c r="N43" s="33">
        <v>22853</v>
      </c>
    </row>
    <row r="44" spans="2:14">
      <c r="B44" s="53"/>
      <c r="C44" s="45" t="s">
        <v>40</v>
      </c>
      <c r="D44" s="23">
        <v>237.6</v>
      </c>
      <c r="E44" s="23">
        <v>1.93</v>
      </c>
      <c r="F44" s="23">
        <v>20.38</v>
      </c>
      <c r="G44" s="23">
        <v>0.01</v>
      </c>
      <c r="H44" s="23">
        <v>1.2E-2</v>
      </c>
      <c r="I44" s="23">
        <v>4.9000000000000002E-2</v>
      </c>
      <c r="J44" s="23">
        <v>0</v>
      </c>
      <c r="K44" s="32">
        <v>14924</v>
      </c>
      <c r="L44" s="32">
        <v>1419</v>
      </c>
      <c r="M44" s="23">
        <v>0</v>
      </c>
      <c r="N44" s="33">
        <v>23829</v>
      </c>
    </row>
    <row r="45" spans="2:14">
      <c r="B45" s="53"/>
      <c r="C45" s="45" t="s">
        <v>41</v>
      </c>
      <c r="D45" s="23">
        <v>237.6</v>
      </c>
      <c r="E45" s="23">
        <v>1</v>
      </c>
      <c r="F45" s="23">
        <v>20.84</v>
      </c>
      <c r="G45" s="23">
        <v>0.01</v>
      </c>
      <c r="H45" s="23">
        <v>0</v>
      </c>
      <c r="I45" s="23">
        <v>0</v>
      </c>
      <c r="J45" s="23">
        <v>0</v>
      </c>
      <c r="K45" s="32">
        <v>5079</v>
      </c>
      <c r="L45" s="23">
        <v>0.82399999999999995</v>
      </c>
      <c r="M45" s="23">
        <v>0</v>
      </c>
      <c r="N45" s="33">
        <v>16035</v>
      </c>
    </row>
    <row r="46" spans="2:14" ht="13.5" thickBot="1">
      <c r="B46" s="54"/>
      <c r="C46" s="55" t="s">
        <v>42</v>
      </c>
      <c r="D46" s="46">
        <v>237.6</v>
      </c>
      <c r="E46" s="46">
        <v>1</v>
      </c>
      <c r="F46" s="46">
        <v>16.850000000000001</v>
      </c>
      <c r="G46" s="46">
        <v>0.01</v>
      </c>
      <c r="H46" s="46">
        <v>6.0000000000000001E-3</v>
      </c>
      <c r="I46" s="46">
        <v>2.5000000000000001E-2</v>
      </c>
      <c r="J46" s="46">
        <v>0</v>
      </c>
      <c r="K46" s="47">
        <v>5079</v>
      </c>
      <c r="L46" s="46">
        <v>0.82399999999999995</v>
      </c>
      <c r="M46" s="46">
        <v>0</v>
      </c>
      <c r="N46" s="48">
        <v>16036</v>
      </c>
    </row>
    <row r="47" spans="2:14" ht="13.5" thickBot="1">
      <c r="B47" s="57" t="s">
        <v>43</v>
      </c>
      <c r="C47" s="43" t="s">
        <v>0</v>
      </c>
      <c r="D47" s="43" t="s">
        <v>72</v>
      </c>
      <c r="E47" s="43" t="s">
        <v>73</v>
      </c>
      <c r="F47" s="43" t="s">
        <v>74</v>
      </c>
      <c r="G47" s="43" t="s">
        <v>75</v>
      </c>
      <c r="H47" s="43" t="s">
        <v>76</v>
      </c>
      <c r="I47" s="43" t="s">
        <v>77</v>
      </c>
      <c r="J47" s="43" t="s">
        <v>78</v>
      </c>
      <c r="K47" s="43" t="s">
        <v>79</v>
      </c>
      <c r="L47" s="43" t="s">
        <v>80</v>
      </c>
      <c r="M47" s="43" t="s">
        <v>81</v>
      </c>
      <c r="N47" s="44" t="s">
        <v>82</v>
      </c>
    </row>
    <row r="48" spans="2:14">
      <c r="B48" s="52"/>
      <c r="C48" s="49" t="s">
        <v>44</v>
      </c>
      <c r="D48" s="38">
        <v>237.6</v>
      </c>
      <c r="E48" s="38">
        <v>1.7</v>
      </c>
      <c r="F48" s="38">
        <v>33.86</v>
      </c>
      <c r="G48" s="38">
        <v>0.01</v>
      </c>
      <c r="H48" s="38">
        <v>1.7000000000000001E-2</v>
      </c>
      <c r="I48" s="38">
        <v>6.9000000000000006E-2</v>
      </c>
      <c r="J48" s="38">
        <v>0</v>
      </c>
      <c r="K48" s="39">
        <v>46295</v>
      </c>
      <c r="L48" s="39">
        <v>1873</v>
      </c>
      <c r="M48" s="38">
        <v>0</v>
      </c>
      <c r="N48" s="40">
        <v>44891</v>
      </c>
    </row>
    <row r="49" spans="2:14">
      <c r="B49" s="53"/>
      <c r="C49" s="45" t="s">
        <v>45</v>
      </c>
      <c r="D49" s="23">
        <v>237.6</v>
      </c>
      <c r="E49" s="23">
        <v>1.7</v>
      </c>
      <c r="F49" s="23">
        <v>32.46</v>
      </c>
      <c r="G49" s="23">
        <v>0.01</v>
      </c>
      <c r="H49" s="23">
        <v>1.7999999999999999E-2</v>
      </c>
      <c r="I49" s="23">
        <v>7.0999999999999994E-2</v>
      </c>
      <c r="J49" s="23">
        <v>0</v>
      </c>
      <c r="K49" s="32">
        <v>32533</v>
      </c>
      <c r="L49" s="32">
        <v>1693</v>
      </c>
      <c r="M49" s="23">
        <v>0</v>
      </c>
      <c r="N49" s="33">
        <v>37245</v>
      </c>
    </row>
    <row r="50" spans="2:14">
      <c r="B50" s="53"/>
      <c r="C50" s="45" t="s">
        <v>46</v>
      </c>
      <c r="D50" s="23">
        <v>237.6</v>
      </c>
      <c r="E50" s="23">
        <v>1.7</v>
      </c>
      <c r="F50" s="23">
        <v>29.31</v>
      </c>
      <c r="G50" s="23">
        <v>0.01</v>
      </c>
      <c r="H50" s="23">
        <v>0</v>
      </c>
      <c r="I50" s="23">
        <v>0</v>
      </c>
      <c r="J50" s="23">
        <v>0</v>
      </c>
      <c r="K50" s="32">
        <v>18426</v>
      </c>
      <c r="L50" s="32">
        <v>1439</v>
      </c>
      <c r="M50" s="23">
        <v>0</v>
      </c>
      <c r="N50" s="33">
        <v>27565</v>
      </c>
    </row>
    <row r="51" spans="2:14">
      <c r="B51" s="53"/>
      <c r="C51" s="45" t="s">
        <v>47</v>
      </c>
      <c r="D51" s="23">
        <v>237.6</v>
      </c>
      <c r="E51" s="23">
        <v>21.47</v>
      </c>
      <c r="F51" s="23">
        <v>13.57</v>
      </c>
      <c r="G51" s="23">
        <v>0.01</v>
      </c>
      <c r="H51" s="23">
        <v>0</v>
      </c>
      <c r="I51" s="23">
        <v>0</v>
      </c>
      <c r="J51" s="23">
        <v>0</v>
      </c>
      <c r="K51" s="32">
        <v>18426</v>
      </c>
      <c r="L51" s="32">
        <v>3560</v>
      </c>
      <c r="M51" s="23">
        <v>0</v>
      </c>
      <c r="N51" s="33">
        <v>14087</v>
      </c>
    </row>
    <row r="52" spans="2:14">
      <c r="B52" s="53"/>
      <c r="C52" s="45" t="s">
        <v>48</v>
      </c>
      <c r="D52" s="23">
        <v>237.6</v>
      </c>
      <c r="E52" s="23">
        <v>12</v>
      </c>
      <c r="F52" s="23">
        <v>15.77</v>
      </c>
      <c r="G52" s="23">
        <v>0.01</v>
      </c>
      <c r="H52" s="23">
        <v>1.0999999999999999E-2</v>
      </c>
      <c r="I52" s="23">
        <v>4.2999999999999997E-2</v>
      </c>
      <c r="J52" s="23">
        <v>0</v>
      </c>
      <c r="K52" s="32">
        <v>18426</v>
      </c>
      <c r="L52" s="32">
        <v>2892</v>
      </c>
      <c r="M52" s="23">
        <v>0</v>
      </c>
      <c r="N52" s="33">
        <v>16432</v>
      </c>
    </row>
    <row r="53" spans="2:14" ht="13.5" thickBot="1">
      <c r="B53" s="54"/>
      <c r="C53" s="56" t="s">
        <v>49</v>
      </c>
      <c r="D53" s="34">
        <v>237.6</v>
      </c>
      <c r="E53" s="34">
        <v>2</v>
      </c>
      <c r="F53" s="34">
        <v>35.11</v>
      </c>
      <c r="G53" s="34">
        <v>0.01</v>
      </c>
      <c r="H53" s="34">
        <v>1.2E-2</v>
      </c>
      <c r="I53" s="34">
        <v>4.9000000000000002E-2</v>
      </c>
      <c r="J53" s="34">
        <v>0</v>
      </c>
      <c r="K53" s="35">
        <v>9821</v>
      </c>
      <c r="L53" s="35">
        <v>1274</v>
      </c>
      <c r="M53" s="34">
        <v>0</v>
      </c>
      <c r="N53" s="36">
        <v>18924</v>
      </c>
    </row>
  </sheetData>
  <mergeCells count="1">
    <mergeCell ref="B2:N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N75"/>
  <sheetViews>
    <sheetView workbookViewId="0">
      <selection activeCell="E4" sqref="E4"/>
    </sheetView>
  </sheetViews>
  <sheetFormatPr defaultRowHeight="12.75"/>
  <cols>
    <col min="1" max="1" width="9.140625" style="29"/>
    <col min="2" max="2" width="9.140625" style="30"/>
    <col min="3" max="16384" width="9.140625" style="29"/>
  </cols>
  <sheetData>
    <row r="2" spans="1:14" s="17" customFormat="1" ht="38.25" customHeight="1">
      <c r="A2" s="119" t="s">
        <v>142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58"/>
      <c r="N2" s="58"/>
    </row>
    <row r="4" spans="1:14" ht="13.5" thickBot="1"/>
    <row r="5" spans="1:14" s="30" customFormat="1" ht="13.5" thickBot="1">
      <c r="B5" s="82" t="s">
        <v>1</v>
      </c>
      <c r="C5" s="66" t="s">
        <v>0</v>
      </c>
      <c r="D5" s="66" t="s">
        <v>72</v>
      </c>
      <c r="E5" s="66" t="s">
        <v>73</v>
      </c>
      <c r="F5" s="66" t="s">
        <v>74</v>
      </c>
      <c r="G5" s="66" t="s">
        <v>75</v>
      </c>
      <c r="H5" s="66" t="s">
        <v>77</v>
      </c>
      <c r="I5" s="66" t="s">
        <v>79</v>
      </c>
      <c r="J5" s="66" t="s">
        <v>80</v>
      </c>
      <c r="K5" s="67" t="s">
        <v>116</v>
      </c>
    </row>
    <row r="6" spans="1:14">
      <c r="B6" s="52"/>
      <c r="C6" s="42" t="s">
        <v>2</v>
      </c>
      <c r="D6" s="37">
        <v>475.4</v>
      </c>
      <c r="E6" s="37">
        <v>3</v>
      </c>
      <c r="F6" s="37">
        <v>45.5</v>
      </c>
      <c r="G6" s="37">
        <v>0.01</v>
      </c>
      <c r="H6" s="37">
        <v>0</v>
      </c>
      <c r="I6" s="64">
        <v>202982</v>
      </c>
      <c r="J6" s="64">
        <v>3276</v>
      </c>
      <c r="K6" s="65">
        <v>31731</v>
      </c>
    </row>
    <row r="7" spans="1:14">
      <c r="B7" s="53"/>
      <c r="C7" s="41" t="s">
        <v>3</v>
      </c>
      <c r="D7" s="31">
        <v>475.4</v>
      </c>
      <c r="E7" s="31">
        <v>1.2</v>
      </c>
      <c r="F7" s="31">
        <v>27.45</v>
      </c>
      <c r="G7" s="31">
        <v>0.01</v>
      </c>
      <c r="H7" s="31">
        <v>0</v>
      </c>
      <c r="I7" s="59">
        <v>202982</v>
      </c>
      <c r="J7" s="59">
        <v>2365</v>
      </c>
      <c r="K7" s="60">
        <v>40403</v>
      </c>
    </row>
    <row r="8" spans="1:14">
      <c r="B8" s="53"/>
      <c r="C8" s="41" t="s">
        <v>4</v>
      </c>
      <c r="D8" s="31">
        <v>380.4</v>
      </c>
      <c r="E8" s="31">
        <v>2.16</v>
      </c>
      <c r="F8" s="31">
        <v>35.979999999999997</v>
      </c>
      <c r="G8" s="31">
        <v>0.01</v>
      </c>
      <c r="H8" s="31">
        <v>9.5000000000000001E-2</v>
      </c>
      <c r="I8" s="59">
        <v>202982</v>
      </c>
      <c r="J8" s="59">
        <v>2975</v>
      </c>
      <c r="K8" s="60">
        <v>47425</v>
      </c>
    </row>
    <row r="9" spans="1:14">
      <c r="B9" s="53"/>
      <c r="C9" s="41" t="s">
        <v>5</v>
      </c>
      <c r="D9" s="31">
        <v>380.4</v>
      </c>
      <c r="E9" s="31">
        <v>5.05</v>
      </c>
      <c r="F9" s="31">
        <v>32.549999999999997</v>
      </c>
      <c r="G9" s="31">
        <v>0.01</v>
      </c>
      <c r="H9" s="31">
        <v>0.17399999999999999</v>
      </c>
      <c r="I9" s="59">
        <v>184020</v>
      </c>
      <c r="J9" s="59">
        <v>3919</v>
      </c>
      <c r="K9" s="60">
        <v>35951</v>
      </c>
    </row>
    <row r="10" spans="1:14">
      <c r="B10" s="53"/>
      <c r="C10" s="41" t="s">
        <v>6</v>
      </c>
      <c r="D10" s="31">
        <v>380.4</v>
      </c>
      <c r="E10" s="31">
        <v>5.62</v>
      </c>
      <c r="F10" s="31">
        <v>35.35</v>
      </c>
      <c r="G10" s="31">
        <v>0.01</v>
      </c>
      <c r="H10" s="31">
        <v>0</v>
      </c>
      <c r="I10" s="59">
        <v>149324</v>
      </c>
      <c r="J10" s="59">
        <v>3837</v>
      </c>
      <c r="K10" s="60">
        <v>31283</v>
      </c>
    </row>
    <row r="11" spans="1:14">
      <c r="B11" s="53"/>
      <c r="C11" s="41" t="s">
        <v>7</v>
      </c>
      <c r="D11" s="31">
        <v>380.4</v>
      </c>
      <c r="E11" s="31">
        <v>8.89</v>
      </c>
      <c r="F11" s="31">
        <v>32.28</v>
      </c>
      <c r="G11" s="31">
        <v>0.01</v>
      </c>
      <c r="H11" s="31">
        <v>0.16200000000000001</v>
      </c>
      <c r="I11" s="59">
        <v>149324</v>
      </c>
      <c r="J11" s="59">
        <v>4518</v>
      </c>
      <c r="K11" s="60">
        <v>27714</v>
      </c>
    </row>
    <row r="12" spans="1:14">
      <c r="B12" s="53"/>
      <c r="C12" s="41" t="s">
        <v>8</v>
      </c>
      <c r="D12" s="31">
        <v>380.4</v>
      </c>
      <c r="E12" s="31">
        <v>0.93</v>
      </c>
      <c r="F12" s="31">
        <v>37.090000000000003</v>
      </c>
      <c r="G12" s="31">
        <v>0.01</v>
      </c>
      <c r="H12" s="31">
        <v>6.4000000000000001E-2</v>
      </c>
      <c r="I12" s="59">
        <v>117105</v>
      </c>
      <c r="J12" s="59">
        <v>1879</v>
      </c>
      <c r="K12" s="60">
        <v>44352</v>
      </c>
    </row>
    <row r="13" spans="1:14">
      <c r="B13" s="53"/>
      <c r="C13" s="41" t="s">
        <v>9</v>
      </c>
      <c r="D13" s="31">
        <v>380.4</v>
      </c>
      <c r="E13" s="31">
        <v>0.6</v>
      </c>
      <c r="F13" s="31">
        <v>55.13</v>
      </c>
      <c r="G13" s="31">
        <v>0.01</v>
      </c>
      <c r="H13" s="31">
        <v>6.2E-2</v>
      </c>
      <c r="I13" s="59">
        <v>104264</v>
      </c>
      <c r="J13" s="59">
        <v>1557</v>
      </c>
      <c r="K13" s="60">
        <v>46774</v>
      </c>
    </row>
    <row r="14" spans="1:14">
      <c r="B14" s="53"/>
      <c r="C14" s="41" t="s">
        <v>10</v>
      </c>
      <c r="D14" s="31">
        <v>380.4</v>
      </c>
      <c r="E14" s="31">
        <v>0.6</v>
      </c>
      <c r="F14" s="31">
        <v>69.62</v>
      </c>
      <c r="G14" s="31">
        <v>0.01</v>
      </c>
      <c r="H14" s="31">
        <v>0.16</v>
      </c>
      <c r="I14" s="59">
        <v>91894</v>
      </c>
      <c r="J14" s="59">
        <v>1502</v>
      </c>
      <c r="K14" s="60">
        <v>43750</v>
      </c>
    </row>
    <row r="15" spans="1:14">
      <c r="B15" s="53"/>
      <c r="C15" s="41" t="s">
        <v>11</v>
      </c>
      <c r="D15" s="31">
        <v>237.6</v>
      </c>
      <c r="E15" s="31">
        <v>8.84</v>
      </c>
      <c r="F15" s="31">
        <v>35.56</v>
      </c>
      <c r="G15" s="31">
        <v>0.01</v>
      </c>
      <c r="H15" s="31">
        <v>9.8000000000000004E-2</v>
      </c>
      <c r="I15" s="59">
        <v>59945</v>
      </c>
      <c r="J15" s="59">
        <v>3634</v>
      </c>
      <c r="K15" s="60">
        <v>33265</v>
      </c>
    </row>
    <row r="16" spans="1:14">
      <c r="B16" s="53"/>
      <c r="C16" s="41" t="s">
        <v>12</v>
      </c>
      <c r="D16" s="31">
        <v>237.6</v>
      </c>
      <c r="E16" s="31">
        <v>8</v>
      </c>
      <c r="F16" s="31">
        <v>20.68</v>
      </c>
      <c r="G16" s="31">
        <v>0.01</v>
      </c>
      <c r="H16" s="31">
        <v>0</v>
      </c>
      <c r="I16" s="59">
        <v>40449</v>
      </c>
      <c r="J16" s="59">
        <v>3133</v>
      </c>
      <c r="K16" s="60">
        <v>27738</v>
      </c>
    </row>
    <row r="17" spans="2:11">
      <c r="B17" s="53"/>
      <c r="C17" s="41" t="s">
        <v>13</v>
      </c>
      <c r="D17" s="31">
        <v>237.6</v>
      </c>
      <c r="E17" s="31">
        <v>9.9499999999999993</v>
      </c>
      <c r="F17" s="31">
        <v>12.94</v>
      </c>
      <c r="G17" s="31">
        <v>0.01</v>
      </c>
      <c r="H17" s="31">
        <v>0.113</v>
      </c>
      <c r="I17" s="59">
        <v>40449</v>
      </c>
      <c r="J17" s="59">
        <v>3387</v>
      </c>
      <c r="K17" s="60">
        <v>26182</v>
      </c>
    </row>
    <row r="18" spans="2:11" ht="13.5" thickBot="1">
      <c r="B18" s="54"/>
      <c r="C18" s="81" t="s">
        <v>14</v>
      </c>
      <c r="D18" s="68">
        <v>237.6</v>
      </c>
      <c r="E18" s="68">
        <v>19.22</v>
      </c>
      <c r="F18" s="68">
        <v>27.18</v>
      </c>
      <c r="G18" s="68">
        <v>0.01</v>
      </c>
      <c r="H18" s="68">
        <v>0.09</v>
      </c>
      <c r="I18" s="69">
        <v>17958</v>
      </c>
      <c r="J18" s="69">
        <v>3397</v>
      </c>
      <c r="K18" s="70">
        <v>14309</v>
      </c>
    </row>
    <row r="19" spans="2:11" ht="13.5" thickBot="1">
      <c r="B19" s="84" t="s">
        <v>15</v>
      </c>
      <c r="C19" s="66" t="s">
        <v>0</v>
      </c>
      <c r="D19" s="66" t="s">
        <v>72</v>
      </c>
      <c r="E19" s="66" t="s">
        <v>73</v>
      </c>
      <c r="F19" s="66" t="s">
        <v>74</v>
      </c>
      <c r="G19" s="66" t="s">
        <v>75</v>
      </c>
      <c r="H19" s="66" t="s">
        <v>77</v>
      </c>
      <c r="I19" s="66" t="s">
        <v>79</v>
      </c>
      <c r="J19" s="66" t="s">
        <v>80</v>
      </c>
      <c r="K19" s="67" t="s">
        <v>116</v>
      </c>
    </row>
    <row r="20" spans="2:11">
      <c r="B20" s="52"/>
      <c r="C20" s="42" t="s">
        <v>16</v>
      </c>
      <c r="D20" s="37">
        <v>475.4</v>
      </c>
      <c r="E20" s="37">
        <v>8.43</v>
      </c>
      <c r="F20" s="37">
        <v>26.47</v>
      </c>
      <c r="G20" s="37">
        <v>0.01</v>
      </c>
      <c r="H20" s="37">
        <v>0</v>
      </c>
      <c r="I20" s="64">
        <v>442941</v>
      </c>
      <c r="J20" s="64">
        <v>5920</v>
      </c>
      <c r="K20" s="65">
        <v>36490</v>
      </c>
    </row>
    <row r="21" spans="2:11">
      <c r="B21" s="53"/>
      <c r="C21" s="41" t="s">
        <v>17</v>
      </c>
      <c r="D21" s="31">
        <v>299.60000000000002</v>
      </c>
      <c r="E21" s="31">
        <v>17</v>
      </c>
      <c r="F21" s="31">
        <v>21.04</v>
      </c>
      <c r="G21" s="31">
        <v>0.01</v>
      </c>
      <c r="H21" s="31">
        <v>0</v>
      </c>
      <c r="I21" s="59">
        <v>239960</v>
      </c>
      <c r="J21" s="59">
        <v>6672</v>
      </c>
      <c r="K21" s="60">
        <v>42037</v>
      </c>
    </row>
    <row r="22" spans="2:11">
      <c r="B22" s="53"/>
      <c r="C22" s="41" t="s">
        <v>18</v>
      </c>
      <c r="D22" s="31">
        <v>299.60000000000002</v>
      </c>
      <c r="E22" s="31">
        <v>17</v>
      </c>
      <c r="F22" s="31">
        <v>11.6</v>
      </c>
      <c r="G22" s="31">
        <v>0.01</v>
      </c>
      <c r="H22" s="31">
        <v>0</v>
      </c>
      <c r="I22" s="59">
        <v>193665</v>
      </c>
      <c r="J22" s="59">
        <v>6276</v>
      </c>
      <c r="K22" s="60">
        <v>37527</v>
      </c>
    </row>
    <row r="23" spans="2:11">
      <c r="B23" s="53"/>
      <c r="C23" s="41" t="s">
        <v>19</v>
      </c>
      <c r="D23" s="31">
        <v>299.60000000000002</v>
      </c>
      <c r="E23" s="31">
        <v>17</v>
      </c>
      <c r="F23" s="31">
        <v>13.62</v>
      </c>
      <c r="G23" s="31">
        <v>0.01</v>
      </c>
      <c r="H23" s="31">
        <v>0.13</v>
      </c>
      <c r="I23" s="59">
        <v>193665</v>
      </c>
      <c r="J23" s="59">
        <v>6276</v>
      </c>
      <c r="K23" s="60">
        <v>37528</v>
      </c>
    </row>
    <row r="24" spans="2:11">
      <c r="B24" s="53"/>
      <c r="C24" s="41" t="s">
        <v>20</v>
      </c>
      <c r="D24" s="31">
        <v>299.60000000000002</v>
      </c>
      <c r="E24" s="31">
        <v>17</v>
      </c>
      <c r="F24" s="31">
        <v>14.92</v>
      </c>
      <c r="G24" s="31">
        <v>0.01</v>
      </c>
      <c r="H24" s="31">
        <v>0</v>
      </c>
      <c r="I24" s="59">
        <v>167814</v>
      </c>
      <c r="J24" s="59">
        <v>6024</v>
      </c>
      <c r="K24" s="60">
        <v>34786</v>
      </c>
    </row>
    <row r="25" spans="2:11">
      <c r="B25" s="53"/>
      <c r="C25" s="41" t="s">
        <v>21</v>
      </c>
      <c r="D25" s="31">
        <v>299.60000000000002</v>
      </c>
      <c r="E25" s="31">
        <v>15</v>
      </c>
      <c r="F25" s="31">
        <v>9.19</v>
      </c>
      <c r="G25" s="31">
        <v>0.01</v>
      </c>
      <c r="H25" s="31">
        <v>0</v>
      </c>
      <c r="I25" s="59">
        <v>167814</v>
      </c>
      <c r="J25" s="59">
        <v>5761</v>
      </c>
      <c r="K25" s="60">
        <v>35958</v>
      </c>
    </row>
    <row r="26" spans="2:11">
      <c r="B26" s="53"/>
      <c r="C26" s="41" t="s">
        <v>22</v>
      </c>
      <c r="D26" s="31">
        <v>299.60000000000002</v>
      </c>
      <c r="E26" s="31">
        <v>19.350000000000001</v>
      </c>
      <c r="F26" s="31">
        <v>9.19</v>
      </c>
      <c r="G26" s="31">
        <v>0.01</v>
      </c>
      <c r="H26" s="31">
        <v>3.6999999999999998E-2</v>
      </c>
      <c r="I26" s="59">
        <v>125476</v>
      </c>
      <c r="J26" s="59">
        <v>5806</v>
      </c>
      <c r="K26" s="60">
        <v>28818</v>
      </c>
    </row>
    <row r="27" spans="2:11">
      <c r="B27" s="53"/>
      <c r="C27" s="41" t="s">
        <v>23</v>
      </c>
      <c r="D27" s="31">
        <v>299.60000000000002</v>
      </c>
      <c r="E27" s="31">
        <v>1.9</v>
      </c>
      <c r="F27" s="31">
        <v>45.71</v>
      </c>
      <c r="G27" s="31">
        <v>0.01</v>
      </c>
      <c r="H27" s="31">
        <v>0.04</v>
      </c>
      <c r="I27" s="59">
        <v>118138</v>
      </c>
      <c r="J27" s="59">
        <v>2839</v>
      </c>
      <c r="K27" s="60">
        <v>65751</v>
      </c>
    </row>
    <row r="28" spans="2:11">
      <c r="B28" s="53"/>
      <c r="C28" s="41" t="s">
        <v>24</v>
      </c>
      <c r="D28" s="31">
        <v>299.60000000000002</v>
      </c>
      <c r="E28" s="31">
        <v>2.77</v>
      </c>
      <c r="F28" s="31">
        <v>56.71</v>
      </c>
      <c r="G28" s="31">
        <v>0.01</v>
      </c>
      <c r="H28" s="31">
        <v>7.9000000000000001E-2</v>
      </c>
      <c r="I28" s="59">
        <v>110125</v>
      </c>
      <c r="J28" s="59">
        <v>2795</v>
      </c>
      <c r="K28" s="60">
        <v>44978</v>
      </c>
    </row>
    <row r="29" spans="2:11">
      <c r="B29" s="53"/>
      <c r="C29" s="41" t="s">
        <v>25</v>
      </c>
      <c r="D29" s="31">
        <v>299.60000000000002</v>
      </c>
      <c r="E29" s="31">
        <v>2.77</v>
      </c>
      <c r="F29" s="31">
        <v>28.34</v>
      </c>
      <c r="G29" s="31">
        <v>0.01</v>
      </c>
      <c r="H29" s="31">
        <v>0.17</v>
      </c>
      <c r="I29" s="59">
        <v>94299</v>
      </c>
      <c r="J29" s="59">
        <v>2674</v>
      </c>
      <c r="K29" s="60">
        <v>41431</v>
      </c>
    </row>
    <row r="30" spans="2:11">
      <c r="B30" s="53"/>
      <c r="C30" s="41" t="s">
        <v>26</v>
      </c>
      <c r="D30" s="31">
        <v>299.60000000000002</v>
      </c>
      <c r="E30" s="31">
        <v>1.17</v>
      </c>
      <c r="F30" s="31">
        <v>26.96</v>
      </c>
      <c r="G30" s="31">
        <v>0.01</v>
      </c>
      <c r="H30" s="31">
        <v>3.6999999999999998E-2</v>
      </c>
      <c r="I30" s="59">
        <v>60350</v>
      </c>
      <c r="J30" s="59">
        <v>1730</v>
      </c>
      <c r="K30" s="60">
        <v>41104</v>
      </c>
    </row>
    <row r="31" spans="2:11">
      <c r="B31" s="53"/>
      <c r="C31" s="41" t="s">
        <v>27</v>
      </c>
      <c r="D31" s="31">
        <v>237.6</v>
      </c>
      <c r="E31" s="31">
        <v>1.17</v>
      </c>
      <c r="F31" s="31">
        <v>21.52</v>
      </c>
      <c r="G31" s="31">
        <v>0.01</v>
      </c>
      <c r="H31" s="31">
        <v>0.13300000000000001</v>
      </c>
      <c r="I31" s="59">
        <v>52965</v>
      </c>
      <c r="J31" s="59">
        <v>1948</v>
      </c>
      <c r="K31" s="60">
        <v>68169</v>
      </c>
    </row>
    <row r="32" spans="2:11">
      <c r="B32" s="53"/>
      <c r="C32" s="41" t="s">
        <v>28</v>
      </c>
      <c r="D32" s="31">
        <v>237.6</v>
      </c>
      <c r="E32" s="31">
        <v>1.23</v>
      </c>
      <c r="F32" s="31">
        <v>28.97</v>
      </c>
      <c r="G32" s="31">
        <v>0.01</v>
      </c>
      <c r="H32" s="31">
        <v>0</v>
      </c>
      <c r="I32" s="59">
        <v>26452</v>
      </c>
      <c r="J32" s="59">
        <v>1420</v>
      </c>
      <c r="K32" s="60">
        <v>36394</v>
      </c>
    </row>
    <row r="33" spans="2:11">
      <c r="B33" s="53"/>
      <c r="C33" s="41" t="s">
        <v>29</v>
      </c>
      <c r="D33" s="31">
        <v>237.6</v>
      </c>
      <c r="E33" s="31">
        <v>1.01</v>
      </c>
      <c r="F33" s="31">
        <v>23.36</v>
      </c>
      <c r="G33" s="31">
        <v>0.01</v>
      </c>
      <c r="H33" s="31">
        <v>0.03</v>
      </c>
      <c r="I33" s="59">
        <v>26452</v>
      </c>
      <c r="J33" s="59">
        <v>1325</v>
      </c>
      <c r="K33" s="60">
        <v>38322</v>
      </c>
    </row>
    <row r="34" spans="2:11" ht="13.5" thickBot="1">
      <c r="B34" s="54"/>
      <c r="C34" s="81" t="s">
        <v>30</v>
      </c>
      <c r="D34" s="68">
        <v>237.6</v>
      </c>
      <c r="E34" s="68">
        <v>1.26</v>
      </c>
      <c r="F34" s="68">
        <v>22.43</v>
      </c>
      <c r="G34" s="68">
        <v>0.01</v>
      </c>
      <c r="H34" s="68">
        <v>0.10299999999999999</v>
      </c>
      <c r="I34" s="69">
        <v>20461</v>
      </c>
      <c r="J34" s="69">
        <v>1333</v>
      </c>
      <c r="K34" s="70">
        <v>31534</v>
      </c>
    </row>
    <row r="35" spans="2:11" ht="13.5" thickBot="1">
      <c r="B35" s="84" t="s">
        <v>31</v>
      </c>
      <c r="C35" s="66" t="s">
        <v>0</v>
      </c>
      <c r="D35" s="66" t="s">
        <v>72</v>
      </c>
      <c r="E35" s="66" t="s">
        <v>73</v>
      </c>
      <c r="F35" s="66" t="s">
        <v>74</v>
      </c>
      <c r="G35" s="66" t="s">
        <v>75</v>
      </c>
      <c r="H35" s="66" t="s">
        <v>77</v>
      </c>
      <c r="I35" s="66" t="s">
        <v>79</v>
      </c>
      <c r="J35" s="66" t="s">
        <v>80</v>
      </c>
      <c r="K35" s="67" t="s">
        <v>116</v>
      </c>
    </row>
    <row r="36" spans="2:11">
      <c r="B36" s="52"/>
      <c r="C36" s="42" t="s">
        <v>32</v>
      </c>
      <c r="D36" s="37">
        <v>237.6</v>
      </c>
      <c r="E36" s="37">
        <v>2.3199999999999998</v>
      </c>
      <c r="F36" s="37">
        <v>44.62</v>
      </c>
      <c r="G36" s="37">
        <v>0.01</v>
      </c>
      <c r="H36" s="37">
        <v>1.2999999999999999E-2</v>
      </c>
      <c r="I36" s="64">
        <v>42338</v>
      </c>
      <c r="J36" s="64">
        <v>2042</v>
      </c>
      <c r="K36" s="65">
        <v>39413</v>
      </c>
    </row>
    <row r="37" spans="2:11">
      <c r="B37" s="53"/>
      <c r="C37" s="41" t="s">
        <v>33</v>
      </c>
      <c r="D37" s="31">
        <v>237.6</v>
      </c>
      <c r="E37" s="31">
        <v>15</v>
      </c>
      <c r="F37" s="31">
        <v>9.59</v>
      </c>
      <c r="G37" s="31">
        <v>0.01</v>
      </c>
      <c r="H37" s="31">
        <v>0</v>
      </c>
      <c r="I37" s="59">
        <v>13178</v>
      </c>
      <c r="J37" s="59">
        <v>2846</v>
      </c>
      <c r="K37" s="60">
        <v>12971</v>
      </c>
    </row>
    <row r="38" spans="2:11">
      <c r="B38" s="53"/>
      <c r="C38" s="41" t="s">
        <v>34</v>
      </c>
      <c r="D38" s="31">
        <v>237.6</v>
      </c>
      <c r="E38" s="31">
        <v>4.03</v>
      </c>
      <c r="F38" s="31">
        <v>21.88</v>
      </c>
      <c r="G38" s="31">
        <v>0.01</v>
      </c>
      <c r="H38" s="31">
        <v>1.2E-2</v>
      </c>
      <c r="I38" s="59">
        <v>13178</v>
      </c>
      <c r="J38" s="59">
        <v>1780</v>
      </c>
      <c r="K38" s="60">
        <v>18367</v>
      </c>
    </row>
    <row r="39" spans="2:11">
      <c r="B39" s="53"/>
      <c r="C39" s="41" t="s">
        <v>35</v>
      </c>
      <c r="D39" s="31">
        <v>237.6</v>
      </c>
      <c r="E39" s="31">
        <v>9.11</v>
      </c>
      <c r="F39" s="31">
        <v>13.49</v>
      </c>
      <c r="G39" s="31">
        <v>0.01</v>
      </c>
      <c r="H39" s="31">
        <v>2.5999999999999999E-2</v>
      </c>
      <c r="I39" s="59">
        <v>10860</v>
      </c>
      <c r="J39" s="59">
        <v>2253</v>
      </c>
      <c r="K39" s="60">
        <v>13361</v>
      </c>
    </row>
    <row r="40" spans="2:11" ht="13.5" thickBot="1">
      <c r="B40" s="54"/>
      <c r="C40" s="81" t="s">
        <v>36</v>
      </c>
      <c r="D40" s="68">
        <v>237.6</v>
      </c>
      <c r="E40" s="68">
        <v>5.97</v>
      </c>
      <c r="F40" s="68">
        <v>9.09</v>
      </c>
      <c r="G40" s="68">
        <v>0.01</v>
      </c>
      <c r="H40" s="68">
        <v>2.8000000000000001E-2</v>
      </c>
      <c r="I40" s="69">
        <v>5665</v>
      </c>
      <c r="J40" s="69">
        <v>1609</v>
      </c>
      <c r="K40" s="70">
        <v>10589</v>
      </c>
    </row>
    <row r="41" spans="2:11" ht="13.5" thickBot="1">
      <c r="B41" s="84" t="s">
        <v>117</v>
      </c>
      <c r="C41" s="66" t="s">
        <v>0</v>
      </c>
      <c r="D41" s="66" t="s">
        <v>72</v>
      </c>
      <c r="E41" s="66" t="s">
        <v>73</v>
      </c>
      <c r="F41" s="66" t="s">
        <v>74</v>
      </c>
      <c r="G41" s="66" t="s">
        <v>75</v>
      </c>
      <c r="H41" s="66" t="s">
        <v>77</v>
      </c>
      <c r="I41" s="66" t="s">
        <v>79</v>
      </c>
      <c r="J41" s="66" t="s">
        <v>80</v>
      </c>
      <c r="K41" s="67" t="s">
        <v>116</v>
      </c>
    </row>
    <row r="42" spans="2:11">
      <c r="B42" s="52"/>
      <c r="C42" s="42" t="s">
        <v>38</v>
      </c>
      <c r="D42" s="37">
        <v>237.6</v>
      </c>
      <c r="E42" s="37">
        <v>1</v>
      </c>
      <c r="F42" s="37">
        <v>32.979999999999997</v>
      </c>
      <c r="G42" s="37">
        <v>0.01</v>
      </c>
      <c r="H42" s="37">
        <v>0</v>
      </c>
      <c r="I42" s="64">
        <v>26491</v>
      </c>
      <c r="J42" s="64">
        <v>1321</v>
      </c>
      <c r="K42" s="65">
        <v>38443</v>
      </c>
    </row>
    <row r="43" spans="2:11">
      <c r="B43" s="53"/>
      <c r="C43" s="41" t="s">
        <v>39</v>
      </c>
      <c r="D43" s="31">
        <v>237.6</v>
      </c>
      <c r="E43" s="31">
        <v>7.13</v>
      </c>
      <c r="F43" s="31">
        <v>35.56</v>
      </c>
      <c r="G43" s="31">
        <v>0.01</v>
      </c>
      <c r="H43" s="31">
        <v>5.8000000000000003E-2</v>
      </c>
      <c r="I43" s="59">
        <v>26491</v>
      </c>
      <c r="J43" s="59">
        <v>2665</v>
      </c>
      <c r="K43" s="60">
        <v>22853</v>
      </c>
    </row>
    <row r="44" spans="2:11">
      <c r="B44" s="53"/>
      <c r="C44" s="41" t="s">
        <v>40</v>
      </c>
      <c r="D44" s="31">
        <v>237.6</v>
      </c>
      <c r="E44" s="31">
        <v>1.93</v>
      </c>
      <c r="F44" s="31">
        <v>20.38</v>
      </c>
      <c r="G44" s="31">
        <v>0.01</v>
      </c>
      <c r="H44" s="31">
        <v>4.9000000000000002E-2</v>
      </c>
      <c r="I44" s="59">
        <v>14924</v>
      </c>
      <c r="J44" s="59">
        <v>1419</v>
      </c>
      <c r="K44" s="60">
        <v>23830</v>
      </c>
    </row>
    <row r="45" spans="2:11">
      <c r="B45" s="53"/>
      <c r="C45" s="41" t="s">
        <v>41</v>
      </c>
      <c r="D45" s="31">
        <v>237.6</v>
      </c>
      <c r="E45" s="31">
        <v>1</v>
      </c>
      <c r="F45" s="31">
        <v>20.84</v>
      </c>
      <c r="G45" s="31">
        <v>0.01</v>
      </c>
      <c r="H45" s="31">
        <v>0</v>
      </c>
      <c r="I45" s="59">
        <v>5079</v>
      </c>
      <c r="J45" s="31">
        <v>0.82399999999999995</v>
      </c>
      <c r="K45" s="60">
        <v>16035</v>
      </c>
    </row>
    <row r="46" spans="2:11" ht="13.5" thickBot="1">
      <c r="B46" s="54"/>
      <c r="C46" s="81" t="s">
        <v>42</v>
      </c>
      <c r="D46" s="68">
        <v>237.6</v>
      </c>
      <c r="E46" s="68">
        <v>1</v>
      </c>
      <c r="F46" s="68">
        <v>16.850000000000001</v>
      </c>
      <c r="G46" s="68">
        <v>0.01</v>
      </c>
      <c r="H46" s="68">
        <v>2.5000000000000001E-2</v>
      </c>
      <c r="I46" s="69">
        <v>5079</v>
      </c>
      <c r="J46" s="68">
        <v>0.82399999999999995</v>
      </c>
      <c r="K46" s="70">
        <v>16036</v>
      </c>
    </row>
    <row r="47" spans="2:11" ht="13.5" thickBot="1">
      <c r="B47" s="84" t="s">
        <v>118</v>
      </c>
      <c r="C47" s="66" t="s">
        <v>0</v>
      </c>
      <c r="D47" s="66" t="s">
        <v>72</v>
      </c>
      <c r="E47" s="66" t="s">
        <v>73</v>
      </c>
      <c r="F47" s="66" t="s">
        <v>74</v>
      </c>
      <c r="G47" s="66" t="s">
        <v>75</v>
      </c>
      <c r="H47" s="66" t="s">
        <v>77</v>
      </c>
      <c r="I47" s="66" t="s">
        <v>79</v>
      </c>
      <c r="J47" s="66" t="s">
        <v>80</v>
      </c>
      <c r="K47" s="67" t="s">
        <v>116</v>
      </c>
    </row>
    <row r="48" spans="2:11">
      <c r="B48" s="52"/>
      <c r="C48" s="42" t="s">
        <v>44</v>
      </c>
      <c r="D48" s="37">
        <v>299.60000000000002</v>
      </c>
      <c r="E48" s="37">
        <v>1.7</v>
      </c>
      <c r="F48" s="37">
        <v>33.86</v>
      </c>
      <c r="G48" s="37">
        <v>0.01</v>
      </c>
      <c r="H48" s="37">
        <v>6.9000000000000006E-2</v>
      </c>
      <c r="I48" s="64">
        <v>46295</v>
      </c>
      <c r="J48" s="64">
        <v>1832</v>
      </c>
      <c r="K48" s="65">
        <v>32360</v>
      </c>
    </row>
    <row r="49" spans="2:11">
      <c r="B49" s="53"/>
      <c r="C49" s="41" t="s">
        <v>45</v>
      </c>
      <c r="D49" s="31">
        <v>299.60000000000002</v>
      </c>
      <c r="E49" s="31">
        <v>1.7</v>
      </c>
      <c r="F49" s="31">
        <v>32.46</v>
      </c>
      <c r="G49" s="31">
        <v>0.01</v>
      </c>
      <c r="H49" s="31">
        <v>7.0999999999999994E-2</v>
      </c>
      <c r="I49" s="59">
        <v>32533</v>
      </c>
      <c r="J49" s="59">
        <v>1656</v>
      </c>
      <c r="K49" s="60">
        <v>26848</v>
      </c>
    </row>
    <row r="50" spans="2:11">
      <c r="B50" s="53"/>
      <c r="C50" s="41" t="s">
        <v>46</v>
      </c>
      <c r="D50" s="31">
        <v>299.60000000000002</v>
      </c>
      <c r="E50" s="31">
        <v>1.7</v>
      </c>
      <c r="F50" s="31">
        <v>29.31</v>
      </c>
      <c r="G50" s="31">
        <v>0.01</v>
      </c>
      <c r="H50" s="31">
        <v>0</v>
      </c>
      <c r="I50" s="59">
        <v>18426</v>
      </c>
      <c r="J50" s="59">
        <v>1408</v>
      </c>
      <c r="K50" s="60">
        <v>19870</v>
      </c>
    </row>
    <row r="51" spans="2:11">
      <c r="B51" s="53"/>
      <c r="C51" s="41" t="s">
        <v>47</v>
      </c>
      <c r="D51" s="31">
        <v>299.60000000000002</v>
      </c>
      <c r="E51" s="31">
        <v>21.47</v>
      </c>
      <c r="F51" s="31">
        <v>13.57</v>
      </c>
      <c r="G51" s="31">
        <v>0.01</v>
      </c>
      <c r="H51" s="31">
        <v>0</v>
      </c>
      <c r="I51" s="59">
        <v>18426</v>
      </c>
      <c r="J51" s="59">
        <v>3482</v>
      </c>
      <c r="K51" s="60">
        <v>10154</v>
      </c>
    </row>
    <row r="52" spans="2:11">
      <c r="B52" s="53"/>
      <c r="C52" s="41" t="s">
        <v>48</v>
      </c>
      <c r="D52" s="31">
        <v>299.60000000000002</v>
      </c>
      <c r="E52" s="31">
        <v>12</v>
      </c>
      <c r="F52" s="31">
        <v>15.77</v>
      </c>
      <c r="G52" s="31">
        <v>0.01</v>
      </c>
      <c r="H52" s="31">
        <v>4.2999999999999997E-2</v>
      </c>
      <c r="I52" s="59">
        <v>18426</v>
      </c>
      <c r="J52" s="59">
        <v>2829</v>
      </c>
      <c r="K52" s="60">
        <v>11845</v>
      </c>
    </row>
    <row r="53" spans="2:11" ht="13.5" thickBot="1">
      <c r="B53" s="54"/>
      <c r="C53" s="81" t="s">
        <v>49</v>
      </c>
      <c r="D53" s="68">
        <v>237.6</v>
      </c>
      <c r="E53" s="68">
        <v>2</v>
      </c>
      <c r="F53" s="68">
        <v>35.11</v>
      </c>
      <c r="G53" s="68">
        <v>0.01</v>
      </c>
      <c r="H53" s="68">
        <v>4.9000000000000002E-2</v>
      </c>
      <c r="I53" s="69">
        <v>9821</v>
      </c>
      <c r="J53" s="69">
        <v>1274</v>
      </c>
      <c r="K53" s="70">
        <v>18924</v>
      </c>
    </row>
    <row r="54" spans="2:11" ht="13.5" thickBot="1">
      <c r="B54" s="84" t="s">
        <v>119</v>
      </c>
      <c r="C54" s="66" t="s">
        <v>0</v>
      </c>
      <c r="D54" s="66" t="s">
        <v>72</v>
      </c>
      <c r="E54" s="66" t="s">
        <v>73</v>
      </c>
      <c r="F54" s="66" t="s">
        <v>74</v>
      </c>
      <c r="G54" s="66" t="s">
        <v>75</v>
      </c>
      <c r="H54" s="66" t="s">
        <v>77</v>
      </c>
      <c r="I54" s="66" t="s">
        <v>79</v>
      </c>
      <c r="J54" s="66" t="s">
        <v>80</v>
      </c>
      <c r="K54" s="67" t="s">
        <v>116</v>
      </c>
    </row>
    <row r="55" spans="2:11">
      <c r="B55" s="52"/>
      <c r="C55" s="42" t="s">
        <v>120</v>
      </c>
      <c r="D55" s="37">
        <v>237.6</v>
      </c>
      <c r="E55" s="37">
        <v>14</v>
      </c>
      <c r="F55" s="37">
        <v>6.14</v>
      </c>
      <c r="G55" s="37">
        <v>0.01</v>
      </c>
      <c r="H55" s="37">
        <v>0</v>
      </c>
      <c r="I55" s="64">
        <v>3750</v>
      </c>
      <c r="J55" s="64">
        <v>1938</v>
      </c>
      <c r="K55" s="65">
        <v>6791</v>
      </c>
    </row>
    <row r="56" spans="2:11" ht="13.5" thickBot="1">
      <c r="B56" s="54"/>
      <c r="C56" s="81" t="s">
        <v>121</v>
      </c>
      <c r="D56" s="68">
        <v>237.6</v>
      </c>
      <c r="E56" s="68">
        <v>12.23</v>
      </c>
      <c r="F56" s="68">
        <v>16.93</v>
      </c>
      <c r="G56" s="68">
        <v>0.01</v>
      </c>
      <c r="H56" s="68">
        <v>1.9E-2</v>
      </c>
      <c r="I56" s="69">
        <v>3750</v>
      </c>
      <c r="J56" s="69">
        <v>1847</v>
      </c>
      <c r="K56" s="70">
        <v>7038</v>
      </c>
    </row>
    <row r="57" spans="2:11" ht="13.5" thickBot="1">
      <c r="B57" s="83" t="s">
        <v>122</v>
      </c>
      <c r="C57" s="66" t="s">
        <v>0</v>
      </c>
      <c r="D57" s="66" t="s">
        <v>72</v>
      </c>
      <c r="E57" s="66" t="s">
        <v>73</v>
      </c>
      <c r="F57" s="66" t="s">
        <v>74</v>
      </c>
      <c r="G57" s="66" t="s">
        <v>75</v>
      </c>
      <c r="H57" s="66" t="s">
        <v>77</v>
      </c>
      <c r="I57" s="66" t="s">
        <v>79</v>
      </c>
      <c r="J57" s="66" t="s">
        <v>80</v>
      </c>
      <c r="K57" s="67" t="s">
        <v>116</v>
      </c>
    </row>
    <row r="58" spans="2:11" ht="13.5" thickBot="1">
      <c r="B58" s="71"/>
      <c r="C58" s="72" t="s">
        <v>123</v>
      </c>
      <c r="D58" s="72">
        <v>237.6</v>
      </c>
      <c r="E58" s="72">
        <v>10.45</v>
      </c>
      <c r="F58" s="72">
        <v>25.43</v>
      </c>
      <c r="G58" s="72">
        <v>0.01</v>
      </c>
      <c r="H58" s="72">
        <v>0.13600000000000001</v>
      </c>
      <c r="I58" s="73">
        <v>27143</v>
      </c>
      <c r="J58" s="73">
        <v>3075</v>
      </c>
      <c r="K58" s="74">
        <v>20925</v>
      </c>
    </row>
    <row r="59" spans="2:11" ht="13.5" thickBot="1">
      <c r="B59" s="82" t="s">
        <v>124</v>
      </c>
      <c r="C59" s="66" t="s">
        <v>0</v>
      </c>
      <c r="D59" s="66" t="s">
        <v>72</v>
      </c>
      <c r="E59" s="66" t="s">
        <v>73</v>
      </c>
      <c r="F59" s="66" t="s">
        <v>74</v>
      </c>
      <c r="G59" s="66" t="s">
        <v>75</v>
      </c>
      <c r="H59" s="66" t="s">
        <v>77</v>
      </c>
      <c r="I59" s="66" t="s">
        <v>79</v>
      </c>
      <c r="J59" s="66" t="s">
        <v>80</v>
      </c>
      <c r="K59" s="67" t="s">
        <v>116</v>
      </c>
    </row>
    <row r="60" spans="2:11">
      <c r="B60" s="52"/>
      <c r="C60" s="42" t="s">
        <v>125</v>
      </c>
      <c r="D60" s="37">
        <v>299.60000000000002</v>
      </c>
      <c r="E60" s="37">
        <v>10.58</v>
      </c>
      <c r="F60" s="37">
        <v>19.07</v>
      </c>
      <c r="G60" s="37">
        <v>0.01</v>
      </c>
      <c r="H60" s="37">
        <v>0</v>
      </c>
      <c r="I60" s="64">
        <v>157297</v>
      </c>
      <c r="J60" s="64">
        <v>4992</v>
      </c>
      <c r="K60" s="65">
        <v>38110</v>
      </c>
    </row>
    <row r="61" spans="2:11">
      <c r="B61" s="53"/>
      <c r="C61" s="41" t="s">
        <v>126</v>
      </c>
      <c r="D61" s="31">
        <v>299.60000000000002</v>
      </c>
      <c r="E61" s="31">
        <v>20</v>
      </c>
      <c r="F61" s="31">
        <v>20.239999999999998</v>
      </c>
      <c r="G61" s="31">
        <v>0.01</v>
      </c>
      <c r="H61" s="31">
        <v>0.218</v>
      </c>
      <c r="I61" s="59">
        <v>157297</v>
      </c>
      <c r="J61" s="59">
        <v>6267</v>
      </c>
      <c r="K61" s="60">
        <v>32199</v>
      </c>
    </row>
    <row r="62" spans="2:11">
      <c r="B62" s="53"/>
      <c r="C62" s="41" t="s">
        <v>127</v>
      </c>
      <c r="D62" s="31">
        <v>299.60000000000002</v>
      </c>
      <c r="E62" s="31">
        <v>4.3099999999999996</v>
      </c>
      <c r="F62" s="31">
        <v>82.92</v>
      </c>
      <c r="G62" s="31">
        <v>0.01</v>
      </c>
      <c r="H62" s="31">
        <v>4.4999999999999998E-2</v>
      </c>
      <c r="I62" s="59">
        <v>113909</v>
      </c>
      <c r="J62" s="59">
        <v>3302</v>
      </c>
      <c r="K62" s="60">
        <v>40755</v>
      </c>
    </row>
    <row r="63" spans="2:11">
      <c r="B63" s="53"/>
      <c r="C63" s="41" t="s">
        <v>128</v>
      </c>
      <c r="D63" s="31">
        <v>299.60000000000002</v>
      </c>
      <c r="E63" s="31">
        <v>5.31</v>
      </c>
      <c r="F63" s="31">
        <v>38.67</v>
      </c>
      <c r="G63" s="31">
        <v>0.01</v>
      </c>
      <c r="H63" s="31">
        <v>3.1E-2</v>
      </c>
      <c r="I63" s="59">
        <v>101175</v>
      </c>
      <c r="J63" s="59">
        <v>3440</v>
      </c>
      <c r="K63" s="60">
        <v>36218</v>
      </c>
    </row>
    <row r="64" spans="2:11">
      <c r="B64" s="53"/>
      <c r="C64" s="41" t="s">
        <v>129</v>
      </c>
      <c r="D64" s="31">
        <v>299.60000000000002</v>
      </c>
      <c r="E64" s="31">
        <v>1.01</v>
      </c>
      <c r="F64" s="31">
        <v>25</v>
      </c>
      <c r="G64" s="31">
        <v>0.01</v>
      </c>
      <c r="H64" s="31">
        <v>0.04</v>
      </c>
      <c r="I64" s="59">
        <v>67875</v>
      </c>
      <c r="J64" s="59">
        <v>1697</v>
      </c>
      <c r="K64" s="60">
        <v>45488</v>
      </c>
    </row>
    <row r="65" spans="2:11">
      <c r="B65" s="53"/>
      <c r="C65" s="41" t="s">
        <v>130</v>
      </c>
      <c r="D65" s="31">
        <v>299.60000000000002</v>
      </c>
      <c r="E65" s="31">
        <v>1.01</v>
      </c>
      <c r="F65" s="31">
        <v>27.8</v>
      </c>
      <c r="G65" s="31">
        <v>0.01</v>
      </c>
      <c r="H65" s="31">
        <v>4.1000000000000002E-2</v>
      </c>
      <c r="I65" s="59">
        <v>59903</v>
      </c>
      <c r="J65" s="59">
        <v>1637</v>
      </c>
      <c r="K65" s="60">
        <v>42578</v>
      </c>
    </row>
    <row r="66" spans="2:11">
      <c r="B66" s="53"/>
      <c r="C66" s="41" t="s">
        <v>131</v>
      </c>
      <c r="D66" s="31">
        <v>237.6</v>
      </c>
      <c r="E66" s="31">
        <v>9.74</v>
      </c>
      <c r="F66" s="31">
        <v>25</v>
      </c>
      <c r="G66" s="31">
        <v>0.01</v>
      </c>
      <c r="H66" s="31">
        <v>0.11</v>
      </c>
      <c r="I66" s="59">
        <v>51712</v>
      </c>
      <c r="J66" s="59">
        <v>3605</v>
      </c>
      <c r="K66" s="60">
        <v>29991</v>
      </c>
    </row>
    <row r="67" spans="2:11">
      <c r="B67" s="53"/>
      <c r="C67" s="41" t="s">
        <v>132</v>
      </c>
      <c r="D67" s="31">
        <v>237.6</v>
      </c>
      <c r="E67" s="31">
        <v>5.0199999999999996</v>
      </c>
      <c r="F67" s="31">
        <v>25</v>
      </c>
      <c r="G67" s="31">
        <v>0.01</v>
      </c>
      <c r="H67" s="31">
        <v>0</v>
      </c>
      <c r="I67" s="59">
        <v>29710</v>
      </c>
      <c r="J67" s="59">
        <v>2429</v>
      </c>
      <c r="K67" s="60">
        <v>26650</v>
      </c>
    </row>
    <row r="68" spans="2:11">
      <c r="B68" s="53"/>
      <c r="C68" s="41" t="s">
        <v>133</v>
      </c>
      <c r="D68" s="31">
        <v>237.6</v>
      </c>
      <c r="E68" s="31">
        <v>5.0199999999999996</v>
      </c>
      <c r="F68" s="31">
        <v>18.86</v>
      </c>
      <c r="G68" s="31">
        <v>0.01</v>
      </c>
      <c r="H68" s="31">
        <v>5.0999999999999997E-2</v>
      </c>
      <c r="I68" s="59">
        <v>29710</v>
      </c>
      <c r="J68" s="59">
        <v>2429</v>
      </c>
      <c r="K68" s="60">
        <v>26650</v>
      </c>
    </row>
    <row r="69" spans="2:11">
      <c r="B69" s="53"/>
      <c r="C69" s="41" t="s">
        <v>134</v>
      </c>
      <c r="D69" s="31">
        <v>237.6</v>
      </c>
      <c r="E69" s="31">
        <v>5.0199999999999996</v>
      </c>
      <c r="F69" s="31">
        <v>3.64</v>
      </c>
      <c r="G69" s="31">
        <v>0.01</v>
      </c>
      <c r="H69" s="31">
        <v>3.2000000000000001E-2</v>
      </c>
      <c r="I69" s="59">
        <v>19607</v>
      </c>
      <c r="J69" s="59">
        <v>2157</v>
      </c>
      <c r="K69" s="60">
        <v>21388</v>
      </c>
    </row>
    <row r="70" spans="2:11">
      <c r="B70" s="53"/>
      <c r="C70" s="41" t="s">
        <v>135</v>
      </c>
      <c r="D70" s="31">
        <v>237.6</v>
      </c>
      <c r="E70" s="31">
        <v>6.79</v>
      </c>
      <c r="F70" s="31">
        <v>20.05</v>
      </c>
      <c r="G70" s="31">
        <v>0.01</v>
      </c>
      <c r="H70" s="31">
        <v>0.03</v>
      </c>
      <c r="I70" s="59">
        <v>13291</v>
      </c>
      <c r="J70" s="59">
        <v>2150</v>
      </c>
      <c r="K70" s="60">
        <v>16068</v>
      </c>
    </row>
    <row r="71" spans="2:11">
      <c r="B71" s="53"/>
      <c r="C71" s="41" t="s">
        <v>136</v>
      </c>
      <c r="D71" s="31">
        <v>237.6</v>
      </c>
      <c r="E71" s="31">
        <v>3.53</v>
      </c>
      <c r="F71" s="31">
        <v>30.59</v>
      </c>
      <c r="G71" s="31">
        <v>0.01</v>
      </c>
      <c r="H71" s="31">
        <v>3.6999999999999998E-2</v>
      </c>
      <c r="I71" s="59">
        <v>7402</v>
      </c>
      <c r="J71" s="59">
        <v>1440</v>
      </c>
      <c r="K71" s="60">
        <v>14012</v>
      </c>
    </row>
    <row r="72" spans="2:11" ht="13.5" thickBot="1">
      <c r="B72" s="53"/>
      <c r="C72" s="81" t="s">
        <v>137</v>
      </c>
      <c r="D72" s="68">
        <v>237.6</v>
      </c>
      <c r="E72" s="68">
        <v>3.53</v>
      </c>
      <c r="F72" s="68">
        <v>12.96</v>
      </c>
      <c r="G72" s="68">
        <v>0.01</v>
      </c>
      <c r="H72" s="68">
        <v>0</v>
      </c>
      <c r="I72" s="68">
        <v>0</v>
      </c>
      <c r="J72" s="68">
        <v>0</v>
      </c>
      <c r="K72" s="75">
        <v>0</v>
      </c>
    </row>
    <row r="73" spans="2:11" ht="13.5" thickBot="1">
      <c r="B73" s="90" t="s">
        <v>138</v>
      </c>
      <c r="C73" s="85" t="s">
        <v>0</v>
      </c>
      <c r="D73" s="79" t="s">
        <v>72</v>
      </c>
      <c r="E73" s="79" t="s">
        <v>73</v>
      </c>
      <c r="F73" s="79" t="s">
        <v>74</v>
      </c>
      <c r="G73" s="79" t="s">
        <v>75</v>
      </c>
      <c r="H73" s="79" t="s">
        <v>77</v>
      </c>
      <c r="I73" s="79" t="s">
        <v>79</v>
      </c>
      <c r="J73" s="79" t="s">
        <v>80</v>
      </c>
      <c r="K73" s="80" t="s">
        <v>116</v>
      </c>
    </row>
    <row r="74" spans="2:11">
      <c r="B74" s="88"/>
      <c r="C74" s="86" t="s">
        <v>139</v>
      </c>
      <c r="D74" s="76">
        <v>237.6</v>
      </c>
      <c r="E74" s="76">
        <v>0.77</v>
      </c>
      <c r="F74" s="76">
        <v>37.18</v>
      </c>
      <c r="G74" s="76">
        <v>0.01</v>
      </c>
      <c r="H74" s="76">
        <v>7.4999999999999997E-2</v>
      </c>
      <c r="I74" s="77">
        <v>48117</v>
      </c>
      <c r="J74" s="77">
        <v>1446</v>
      </c>
      <c r="K74" s="78">
        <v>63281</v>
      </c>
    </row>
    <row r="75" spans="2:11" ht="13.5" thickBot="1">
      <c r="B75" s="89"/>
      <c r="C75" s="87" t="s">
        <v>140</v>
      </c>
      <c r="D75" s="61">
        <v>237.6</v>
      </c>
      <c r="E75" s="61">
        <v>2.48</v>
      </c>
      <c r="F75" s="61">
        <v>43.97</v>
      </c>
      <c r="G75" s="61">
        <v>0.01</v>
      </c>
      <c r="H75" s="61">
        <v>2.9000000000000001E-2</v>
      </c>
      <c r="I75" s="62">
        <v>14283</v>
      </c>
      <c r="J75" s="62">
        <v>1671</v>
      </c>
      <c r="K75" s="63">
        <v>33154</v>
      </c>
    </row>
  </sheetData>
  <mergeCells count="1">
    <mergeCell ref="A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fekalna</vt:lpstr>
      <vt:lpstr>meteorna SEWER poletiči</vt:lpstr>
      <vt:lpstr>meteorna SEWER beli kamen</vt:lpstr>
    </vt:vector>
  </TitlesOfParts>
  <Company>Ugrin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</dc:creator>
  <cp:lastModifiedBy>Helena</cp:lastModifiedBy>
  <dcterms:created xsi:type="dcterms:W3CDTF">2010-03-01T16:41:27Z</dcterms:created>
  <dcterms:modified xsi:type="dcterms:W3CDTF">2010-05-15T10:15:14Z</dcterms:modified>
</cp:coreProperties>
</file>